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B82E1A2C-5B76-46FA-8B92-1325C9C3D3BA}" xr6:coauthVersionLast="47" xr6:coauthVersionMax="47" xr10:uidLastSave="{00000000-0000-0000-0000-000000000000}"/>
  <bookViews>
    <workbookView xWindow="-120" yWindow="-120" windowWidth="20730" windowHeight="11160" tabRatio="744"/>
  </bookViews>
  <sheets>
    <sheet name="2009" sheetId="1" r:id="rId1"/>
  </sheets>
  <definedNames>
    <definedName name="_xlnm.Print_Area" localSheetId="0">'2009'!$A$1:$S$119</definedName>
    <definedName name="_xlnm.Print_Titles" localSheetId="0">'2009'!$1:$4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8" i="1" l="1"/>
  <c r="M109" i="1"/>
  <c r="G108" i="1"/>
  <c r="T107" i="1"/>
  <c r="G107" i="1"/>
  <c r="T106" i="1"/>
  <c r="G106" i="1"/>
  <c r="T105" i="1"/>
  <c r="G105" i="1"/>
  <c r="T104" i="1"/>
  <c r="G104" i="1"/>
  <c r="T103" i="1"/>
  <c r="G103" i="1"/>
  <c r="T102" i="1"/>
  <c r="G102" i="1"/>
  <c r="T101" i="1"/>
  <c r="G101" i="1"/>
  <c r="T5" i="1"/>
  <c r="T6" i="1"/>
  <c r="T7" i="1"/>
  <c r="T8" i="1"/>
  <c r="T9" i="1"/>
  <c r="T109" i="1" s="1"/>
  <c r="U109" i="1" s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S6" i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R6" i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<sst xmlns="http://schemas.openxmlformats.org/spreadsheetml/2006/main" count="657" uniqueCount="40">
  <si>
    <t>BZ NBS</t>
  </si>
  <si>
    <t>NAPOMENE:</t>
  </si>
  <si>
    <t>-</t>
  </si>
  <si>
    <t>u dinarima/ in dinars</t>
  </si>
  <si>
    <t>Godina/
Year</t>
  </si>
  <si>
    <t>Red.br.aukcije/
Auction number</t>
  </si>
  <si>
    <t>Vrsta aukcije/
Type of auction</t>
  </si>
  <si>
    <t>Vrsta transakcije/
Type of transaction</t>
  </si>
  <si>
    <t>Datum aukcije/
Auction date</t>
  </si>
  <si>
    <t>Datum dospeća/
Maturity date</t>
  </si>
  <si>
    <t>Ročnost transakcija/
Maturity of transaction</t>
  </si>
  <si>
    <t>Vrsta HoV/
Type of securities</t>
  </si>
  <si>
    <t>Emitovano/
ponuđeno na prodaju - nominalni iznos HoV /Volume of issue
/offered for sale - nominal value of securities</t>
  </si>
  <si>
    <t>Procenat uvećanja/
Upward percentage adjustment</t>
  </si>
  <si>
    <t>Kupovna cena HoV (repo transakcije)/
Purchase price of securities (repo transactions)</t>
  </si>
  <si>
    <t>Prodato HoV/Sold securities</t>
  </si>
  <si>
    <t>Procenat realizacije/
Realization ratio</t>
  </si>
  <si>
    <t>Najviša prihvaćena kamatna stopa na aukciji (p.a.)/
The highest accepted interest rate on auction (p.a.)</t>
  </si>
  <si>
    <t>Prosečna ponderisana kamatna stopa (p.a.)/
Average weighted interest rate (p.a.)</t>
  </si>
  <si>
    <t>Stanje HoV/Outstanding of securities</t>
  </si>
  <si>
    <t>Diskontni iznos/
kupovna cena/
Discount value/
purchase price</t>
  </si>
  <si>
    <t>Nominalni iznos/
reotkupna cena/
Nominal value/
repurchase price</t>
  </si>
  <si>
    <t>fiksna/fix</t>
  </si>
  <si>
    <t>Pregled aukcijske trgovine hartijama od vrednosti kojima NBS obavlja operacije na otvorenom tržištu, po danima za 2009. godinu /
 Report on auction trade of securities used in open market operations of the NBS, daily for 2009</t>
  </si>
  <si>
    <t xml:space="preserve">   </t>
  </si>
  <si>
    <t>var-viš/var-mult</t>
  </si>
  <si>
    <t>trajna prodaja/outright sell</t>
  </si>
  <si>
    <t>Vrsta operacije/Type of operation</t>
  </si>
  <si>
    <t>GO/MO</t>
  </si>
  <si>
    <t xml:space="preserve">reverzna repo transakcija/                       reverse repo transaction </t>
  </si>
  <si>
    <t>DO/LTO</t>
  </si>
  <si>
    <t xml:space="preserve">    GO - glavne operacije, DO - operacije dužih ročnosti, OFP - operacije finog podešavanja / MO - main operations, LTO - longer term operations, FTO - fine tuning operations</t>
  </si>
  <si>
    <t>1) Vrsta operacije je formalno definisana od 1.7.2011. godine/Type of operation is formaly defined from 1 July 2011.</t>
  </si>
  <si>
    <t>2) Reverzna repo transakcija - repo prodaja HoV/ Reverse repo transaction - repo sale of securities</t>
  </si>
  <si>
    <r>
      <t xml:space="preserve">3) var.-viš. - aukcije po metodi varijabilne višestruke kamatne stope; fiksna - aukcije po fiksnoj stopi / </t>
    </r>
    <r>
      <rPr>
        <sz val="8"/>
        <rFont val="Arial"/>
        <family val="2"/>
        <charset val="238"/>
      </rPr>
      <t>var.-mult. - variable multiple interest rate auctions; fix - fixed interest rate auctions.</t>
    </r>
  </si>
  <si>
    <t>4) BZ NBS - blagajnički zapisi Narodne Banke Srbije / BZ NBS - NBS Bills.</t>
  </si>
  <si>
    <t>5) Diskontni iznos HoV i nominalni iznos HoV - prilikom trajne prodaje; kupovna cena HoV i reotkupna cena HoV - prilikom repo prodaje  /  Discount value of securities and nominal value of securities  - for outright transactions; Purchase price of securities and repurchase price of securities - for repo transactions.</t>
  </si>
  <si>
    <t>6) Diskontni iznos HoV i reotkupna cena HoV za prodate HoV se računaju po prostoj metodi act/360   /   Discount value of sold securities and repurchase price of sold securities are calculated by proportional method act/360.</t>
  </si>
  <si>
    <r>
      <t xml:space="preserve">7)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Ukoliko u koloni Emitovano/ponuđeno na prodaju nije naveden iznos, radi se o modelu aukcija na kojima Narodna banka Srbije ne objavljuje unapred nominalnu vrednost hartija koje se prodaju /  If National bank of Serbia organizes auctions without preannouncing nominal value of offered securities, there is no amount in column Volume of issue/offered for sale.</t>
    </r>
  </si>
  <si>
    <r>
      <t>8)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Koeficijent realizacije na aukciji se izračunava u odnosu na nominalnu vrednost HoV koju je NBS objavila, </t>
    </r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ukoliko ova vrednost nije objavljena koeficijent realizacije se računa u odnosu na dostavljene ponude banaka  /  Realization ratio = volume of realization/volume of offered for sale if NBS announced offered amount. Realization ratio = volume of realization/offered amount by banks if offer is not announced by NBS.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</si>
</sst>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_-* #,##0.00\ _D_i_n_._-;\-* #,##0.00\ _D_i_n_._-;_-* &quot;-&quot;??\ _D_i_n_._-;_-@_-"/>
    <numFmt numFmtId="208" formatCode="#,##0.0000"/>
    <numFmt numFmtId="215" formatCode="d\.mmm"/>
    <numFmt numFmtId="217" formatCode="_-* #,##0.0000\ _D_i_n_._-;\-* #,##0.0000\ _D_i_n_._-;_-* &quot;-&quot;??\ _D_i_n_._-;_-@_-"/>
  </numFmts>
  <fonts count="14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top"/>
    </xf>
    <xf numFmtId="17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 applyAlignment="1"/>
    <xf numFmtId="0" fontId="6" fillId="0" borderId="0" xfId="0" applyFont="1" applyFill="1" applyAlignment="1"/>
    <xf numFmtId="4" fontId="3" fillId="0" borderId="0" xfId="0" applyNumberFormat="1" applyFont="1" applyFill="1" applyBorder="1" applyAlignment="1"/>
    <xf numFmtId="0" fontId="9" fillId="0" borderId="0" xfId="0" applyFont="1" applyAlignment="1"/>
    <xf numFmtId="179" fontId="11" fillId="0" borderId="0" xfId="1" applyFont="1" applyFill="1"/>
    <xf numFmtId="0" fontId="8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>
      <alignment vertical="top"/>
    </xf>
    <xf numFmtId="4" fontId="8" fillId="0" borderId="2" xfId="0" applyNumberFormat="1" applyFont="1" applyFill="1" applyBorder="1">
      <alignment vertical="top"/>
    </xf>
    <xf numFmtId="4" fontId="8" fillId="0" borderId="3" xfId="0" applyNumberFormat="1" applyFont="1" applyFill="1" applyBorder="1">
      <alignment vertical="top"/>
    </xf>
    <xf numFmtId="10" fontId="8" fillId="0" borderId="2" xfId="0" applyNumberFormat="1" applyFont="1" applyFill="1" applyBorder="1" applyAlignment="1">
      <alignment vertical="top"/>
    </xf>
    <xf numFmtId="4" fontId="8" fillId="0" borderId="4" xfId="0" applyNumberFormat="1" applyFont="1" applyFill="1" applyBorder="1">
      <alignment vertical="top"/>
    </xf>
    <xf numFmtId="10" fontId="8" fillId="0" borderId="3" xfId="0" applyNumberFormat="1" applyFont="1" applyFill="1" applyBorder="1" applyAlignment="1">
      <alignment vertical="top"/>
    </xf>
    <xf numFmtId="10" fontId="3" fillId="0" borderId="5" xfId="0" applyNumberFormat="1" applyFont="1" applyFill="1" applyBorder="1" applyAlignment="1"/>
    <xf numFmtId="0" fontId="11" fillId="0" borderId="0" xfId="0" applyFont="1" applyAlignment="1"/>
    <xf numFmtId="2" fontId="0" fillId="0" borderId="6" xfId="0" applyNumberForma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0" xfId="0" applyFont="1" applyFill="1" applyAlignment="1"/>
    <xf numFmtId="0" fontId="0" fillId="0" borderId="0" xfId="0" applyFill="1" applyAlignment="1"/>
    <xf numFmtId="215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top"/>
    </xf>
    <xf numFmtId="10" fontId="8" fillId="0" borderId="1" xfId="0" applyNumberFormat="1" applyFont="1" applyFill="1" applyBorder="1">
      <alignment vertical="top"/>
    </xf>
    <xf numFmtId="4" fontId="10" fillId="0" borderId="0" xfId="0" applyNumberFormat="1" applyFont="1" applyFill="1" applyAlignment="1"/>
    <xf numFmtId="215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" fontId="8" fillId="0" borderId="2" xfId="0" applyNumberFormat="1" applyFont="1" applyFill="1" applyBorder="1" applyAlignment="1">
      <alignment horizontal="center" vertical="top"/>
    </xf>
    <xf numFmtId="10" fontId="8" fillId="0" borderId="2" xfId="0" applyNumberFormat="1" applyFont="1" applyFill="1" applyBorder="1">
      <alignment vertical="top"/>
    </xf>
    <xf numFmtId="215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8" fillId="0" borderId="3" xfId="0" applyNumberFormat="1" applyFont="1" applyFill="1" applyBorder="1" applyAlignment="1">
      <alignment horizontal="center" vertical="top"/>
    </xf>
    <xf numFmtId="10" fontId="8" fillId="0" borderId="3" xfId="0" applyNumberFormat="1" applyFont="1" applyFill="1" applyBorder="1">
      <alignment vertical="top"/>
    </xf>
    <xf numFmtId="0" fontId="8" fillId="0" borderId="8" xfId="0" applyFont="1" applyFill="1" applyBorder="1" applyAlignment="1">
      <alignment horizontal="center" vertical="center"/>
    </xf>
    <xf numFmtId="215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 vertical="top"/>
    </xf>
    <xf numFmtId="10" fontId="8" fillId="0" borderId="4" xfId="0" applyNumberFormat="1" applyFont="1" applyFill="1" applyBorder="1">
      <alignment vertical="top"/>
    </xf>
    <xf numFmtId="10" fontId="8" fillId="0" borderId="10" xfId="0" applyNumberFormat="1" applyFont="1" applyFill="1" applyBorder="1">
      <alignment vertical="top"/>
    </xf>
    <xf numFmtId="4" fontId="8" fillId="0" borderId="8" xfId="0" applyNumberFormat="1" applyFont="1" applyFill="1" applyBorder="1">
      <alignment vertical="top"/>
    </xf>
    <xf numFmtId="4" fontId="8" fillId="0" borderId="11" xfId="0" applyNumberFormat="1" applyFont="1" applyFill="1" applyBorder="1">
      <alignment vertical="top"/>
    </xf>
    <xf numFmtId="4" fontId="11" fillId="0" borderId="0" xfId="0" applyNumberFormat="1" applyFont="1" applyFill="1" applyAlignment="1"/>
    <xf numFmtId="0" fontId="0" fillId="0" borderId="12" xfId="0" applyFill="1" applyBorder="1" applyAlignment="1">
      <alignment wrapText="1"/>
    </xf>
    <xf numFmtId="0" fontId="0" fillId="0" borderId="0" xfId="0" applyFill="1" applyBorder="1" applyAlignment="1"/>
    <xf numFmtId="0" fontId="3" fillId="0" borderId="0" xfId="0" applyFont="1" applyFill="1" applyBorder="1" applyAlignment="1"/>
    <xf numFmtId="4" fontId="8" fillId="0" borderId="5" xfId="0" applyNumberFormat="1" applyFont="1" applyFill="1" applyBorder="1">
      <alignment vertical="top"/>
    </xf>
    <xf numFmtId="217" fontId="11" fillId="0" borderId="0" xfId="1" applyNumberFormat="1" applyFont="1" applyFill="1"/>
    <xf numFmtId="10" fontId="11" fillId="0" borderId="0" xfId="2" applyNumberFormat="1" applyFont="1" applyFill="1"/>
    <xf numFmtId="0" fontId="5" fillId="0" borderId="0" xfId="0" applyFont="1" applyFill="1" applyAlignment="1"/>
    <xf numFmtId="4" fontId="0" fillId="0" borderId="0" xfId="0" applyNumberFormat="1" applyFill="1" applyAlignment="1"/>
    <xf numFmtId="10" fontId="9" fillId="0" borderId="0" xfId="2" applyNumberFormat="1" applyFont="1" applyFill="1"/>
    <xf numFmtId="9" fontId="9" fillId="0" borderId="0" xfId="2" applyFont="1" applyFill="1"/>
    <xf numFmtId="0" fontId="13" fillId="0" borderId="0" xfId="0" applyFont="1" applyFill="1" applyAlignment="1"/>
    <xf numFmtId="208" fontId="0" fillId="0" borderId="0" xfId="0" applyNumberFormat="1" applyFill="1" applyAlignment="1"/>
    <xf numFmtId="0" fontId="9" fillId="0" borderId="0" xfId="0" applyFont="1" applyFill="1" applyAlignment="1"/>
    <xf numFmtId="0" fontId="11" fillId="0" borderId="0" xfId="0" applyFont="1" applyFill="1" applyAlignment="1"/>
    <xf numFmtId="0" fontId="0" fillId="0" borderId="16" xfId="0" applyFill="1" applyBorder="1" applyAlignment="1">
      <alignment horizontal="center" vertical="center"/>
    </xf>
    <xf numFmtId="2" fontId="0" fillId="0" borderId="17" xfId="0" applyNumberForma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215" fontId="0" fillId="0" borderId="1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 vertical="top"/>
    </xf>
    <xf numFmtId="10" fontId="8" fillId="0" borderId="11" xfId="0" applyNumberFormat="1" applyFont="1" applyFill="1" applyBorder="1">
      <alignment vertical="top"/>
    </xf>
    <xf numFmtId="10" fontId="8" fillId="0" borderId="11" xfId="0" applyNumberFormat="1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25"/>
  <sheetViews>
    <sheetView tabSelected="1" topLeftCell="A43" zoomScaleNormal="100" zoomScaleSheetLayoutView="100" workbookViewId="0">
      <selection activeCell="K48" sqref="K48"/>
    </sheetView>
  </sheetViews>
  <sheetFormatPr defaultRowHeight="12.75" x14ac:dyDescent="0.2"/>
  <cols>
    <col min="1" max="1" width="9.42578125" customWidth="1"/>
    <col min="2" max="2" width="9.85546875" customWidth="1"/>
    <col min="3" max="4" width="14.42578125" customWidth="1"/>
    <col min="5" max="5" width="23" customWidth="1"/>
    <col min="6" max="6" width="13.140625" customWidth="1"/>
    <col min="7" max="7" width="12.5703125" customWidth="1"/>
    <col min="8" max="8" width="12.42578125" customWidth="1"/>
    <col min="9" max="9" width="9.7109375" customWidth="1"/>
    <col min="10" max="10" width="19.42578125" customWidth="1"/>
    <col min="11" max="11" width="11.140625" customWidth="1"/>
    <col min="12" max="12" width="17" customWidth="1"/>
    <col min="13" max="13" width="19.28515625" customWidth="1"/>
    <col min="14" max="14" width="19.42578125" customWidth="1"/>
    <col min="15" max="15" width="10.140625" customWidth="1"/>
    <col min="16" max="16" width="12.28515625" customWidth="1"/>
    <col min="17" max="17" width="13" customWidth="1"/>
    <col min="18" max="18" width="19.28515625" customWidth="1"/>
    <col min="19" max="19" width="18.7109375" customWidth="1"/>
    <col min="20" max="20" width="29" customWidth="1"/>
    <col min="21" max="21" width="21.85546875" customWidth="1"/>
  </cols>
  <sheetData>
    <row r="1" spans="1:24" ht="33" customHeight="1" x14ac:dyDescent="0.25">
      <c r="A1" s="89" t="s">
        <v>23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29"/>
      <c r="U1" s="29"/>
    </row>
    <row r="2" spans="1:24" ht="11.2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5" t="s">
        <v>3</v>
      </c>
      <c r="T2" s="29"/>
      <c r="U2" s="29"/>
    </row>
    <row r="3" spans="1:24" ht="39.75" customHeight="1" x14ac:dyDescent="0.2">
      <c r="A3" s="82" t="s">
        <v>4</v>
      </c>
      <c r="B3" s="82" t="s">
        <v>5</v>
      </c>
      <c r="C3" s="82" t="s">
        <v>6</v>
      </c>
      <c r="D3" s="82" t="s">
        <v>27</v>
      </c>
      <c r="E3" s="82" t="s">
        <v>7</v>
      </c>
      <c r="F3" s="82" t="s">
        <v>8</v>
      </c>
      <c r="G3" s="82" t="s">
        <v>9</v>
      </c>
      <c r="H3" s="82" t="s">
        <v>10</v>
      </c>
      <c r="I3" s="82" t="s">
        <v>11</v>
      </c>
      <c r="J3" s="82" t="s">
        <v>12</v>
      </c>
      <c r="K3" s="82" t="s">
        <v>13</v>
      </c>
      <c r="L3" s="82" t="s">
        <v>14</v>
      </c>
      <c r="M3" s="80" t="s">
        <v>15</v>
      </c>
      <c r="N3" s="81"/>
      <c r="O3" s="82" t="s">
        <v>16</v>
      </c>
      <c r="P3" s="82" t="s">
        <v>17</v>
      </c>
      <c r="Q3" s="82" t="s">
        <v>18</v>
      </c>
      <c r="R3" s="80" t="s">
        <v>19</v>
      </c>
      <c r="S3" s="81"/>
      <c r="T3" s="29"/>
      <c r="U3" s="29"/>
    </row>
    <row r="4" spans="1:24" ht="50.25" customHeight="1" x14ac:dyDescent="0.2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6" t="s">
        <v>20</v>
      </c>
      <c r="N4" s="6" t="s">
        <v>21</v>
      </c>
      <c r="O4" s="83"/>
      <c r="P4" s="83"/>
      <c r="Q4" s="83"/>
      <c r="R4" s="6" t="s">
        <v>20</v>
      </c>
      <c r="S4" s="6" t="s">
        <v>21</v>
      </c>
      <c r="T4" s="29"/>
      <c r="U4" s="29"/>
    </row>
    <row r="5" spans="1:24" ht="26.25" customHeight="1" x14ac:dyDescent="0.2">
      <c r="A5" s="78">
        <v>2009</v>
      </c>
      <c r="B5" s="24">
        <v>1</v>
      </c>
      <c r="C5" s="15" t="s">
        <v>22</v>
      </c>
      <c r="D5" s="16" t="s">
        <v>28</v>
      </c>
      <c r="E5" s="17" t="s">
        <v>29</v>
      </c>
      <c r="F5" s="30">
        <v>39821</v>
      </c>
      <c r="G5" s="30">
        <f t="shared" ref="G5:G11" si="0">+F5+H5</f>
        <v>39834</v>
      </c>
      <c r="H5" s="31">
        <v>13</v>
      </c>
      <c r="I5" s="31" t="s">
        <v>0</v>
      </c>
      <c r="J5" s="32" t="s">
        <v>2</v>
      </c>
      <c r="K5" s="33">
        <v>0</v>
      </c>
      <c r="L5" s="32" t="s">
        <v>2</v>
      </c>
      <c r="M5" s="7">
        <v>38725000000</v>
      </c>
      <c r="N5" s="7">
        <v>38973215632.5</v>
      </c>
      <c r="O5" s="33">
        <v>1</v>
      </c>
      <c r="P5" s="33">
        <v>0.17749999999999999</v>
      </c>
      <c r="Q5" s="33">
        <v>0.17749999999999999</v>
      </c>
      <c r="R5" s="7">
        <v>108580968346.36</v>
      </c>
      <c r="S5" s="7">
        <v>110259828933.5</v>
      </c>
      <c r="T5" s="4">
        <f t="shared" ref="T5:T60" si="1">Q5*M5</f>
        <v>6873687500</v>
      </c>
      <c r="U5" s="34"/>
    </row>
    <row r="6" spans="1:24" ht="26.25" customHeight="1" x14ac:dyDescent="0.2">
      <c r="A6" s="78"/>
      <c r="B6" s="25">
        <v>2</v>
      </c>
      <c r="C6" s="18" t="s">
        <v>22</v>
      </c>
      <c r="D6" s="19" t="s">
        <v>28</v>
      </c>
      <c r="E6" s="20" t="s">
        <v>29</v>
      </c>
      <c r="F6" s="35">
        <v>39822</v>
      </c>
      <c r="G6" s="35">
        <f t="shared" si="0"/>
        <v>39836</v>
      </c>
      <c r="H6" s="36">
        <v>14</v>
      </c>
      <c r="I6" s="36" t="s">
        <v>0</v>
      </c>
      <c r="J6" s="37" t="s">
        <v>2</v>
      </c>
      <c r="K6" s="38">
        <v>0</v>
      </c>
      <c r="L6" s="37" t="s">
        <v>2</v>
      </c>
      <c r="M6" s="8">
        <v>26990000000</v>
      </c>
      <c r="N6" s="8">
        <v>27176306572</v>
      </c>
      <c r="O6" s="38">
        <v>1</v>
      </c>
      <c r="P6" s="38">
        <v>0.17749999999999999</v>
      </c>
      <c r="Q6" s="38">
        <v>0.17749999999999999</v>
      </c>
      <c r="R6" s="8">
        <f>R5-17350000000+M6</f>
        <v>118220968346.36</v>
      </c>
      <c r="S6" s="8">
        <f>S5-17469763580+N6</f>
        <v>119966371925.5</v>
      </c>
      <c r="T6" s="4">
        <f t="shared" si="1"/>
        <v>4790725000</v>
      </c>
      <c r="U6" s="34"/>
    </row>
    <row r="7" spans="1:24" ht="26.25" customHeight="1" x14ac:dyDescent="0.2">
      <c r="A7" s="78"/>
      <c r="B7" s="25">
        <v>3</v>
      </c>
      <c r="C7" s="18" t="s">
        <v>22</v>
      </c>
      <c r="D7" s="19" t="s">
        <v>28</v>
      </c>
      <c r="E7" s="20" t="s">
        <v>29</v>
      </c>
      <c r="F7" s="35">
        <v>39827</v>
      </c>
      <c r="G7" s="35">
        <f t="shared" si="0"/>
        <v>39841</v>
      </c>
      <c r="H7" s="36">
        <v>14</v>
      </c>
      <c r="I7" s="36" t="s">
        <v>0</v>
      </c>
      <c r="J7" s="37" t="s">
        <v>2</v>
      </c>
      <c r="K7" s="38">
        <v>0</v>
      </c>
      <c r="L7" s="37" t="s">
        <v>2</v>
      </c>
      <c r="M7" s="8">
        <v>18000000000</v>
      </c>
      <c r="N7" s="8">
        <v>18124250400</v>
      </c>
      <c r="O7" s="38">
        <v>1</v>
      </c>
      <c r="P7" s="38">
        <v>0.17749999999999999</v>
      </c>
      <c r="Q7" s="38">
        <v>0.17749999999999999</v>
      </c>
      <c r="R7" s="8">
        <f>+R6-22010000000+M7</f>
        <v>114210968346.36</v>
      </c>
      <c r="S7" s="8">
        <f>+S6-22161930628+N7</f>
        <v>115928691697.5</v>
      </c>
      <c r="T7" s="4">
        <f t="shared" si="1"/>
        <v>3195000000</v>
      </c>
      <c r="U7" s="34"/>
    </row>
    <row r="8" spans="1:24" ht="26.25" customHeight="1" x14ac:dyDescent="0.2">
      <c r="A8" s="78"/>
      <c r="B8" s="25">
        <v>4</v>
      </c>
      <c r="C8" s="18" t="s">
        <v>22</v>
      </c>
      <c r="D8" s="19" t="s">
        <v>28</v>
      </c>
      <c r="E8" s="20" t="s">
        <v>29</v>
      </c>
      <c r="F8" s="35">
        <v>39829</v>
      </c>
      <c r="G8" s="35">
        <f t="shared" si="0"/>
        <v>39843</v>
      </c>
      <c r="H8" s="36">
        <v>14</v>
      </c>
      <c r="I8" s="36" t="s">
        <v>0</v>
      </c>
      <c r="J8" s="37" t="s">
        <v>2</v>
      </c>
      <c r="K8" s="38">
        <v>0</v>
      </c>
      <c r="L8" s="37" t="s">
        <v>2</v>
      </c>
      <c r="M8" s="8">
        <v>8560000000</v>
      </c>
      <c r="N8" s="8">
        <v>8619087968</v>
      </c>
      <c r="O8" s="38">
        <v>1</v>
      </c>
      <c r="P8" s="38">
        <v>0.17749999999999999</v>
      </c>
      <c r="Q8" s="38">
        <v>0.17749999999999999</v>
      </c>
      <c r="R8" s="8">
        <f>+R7+M8-18370000000</f>
        <v>104400968346.36</v>
      </c>
      <c r="S8" s="8">
        <f>+S7+N8-18514919093</f>
        <v>106032860572.5</v>
      </c>
      <c r="T8" s="4">
        <f t="shared" si="1"/>
        <v>1519400000</v>
      </c>
      <c r="U8" s="34"/>
    </row>
    <row r="9" spans="1:24" ht="26.25" customHeight="1" x14ac:dyDescent="0.2">
      <c r="A9" s="78"/>
      <c r="B9" s="26">
        <v>5</v>
      </c>
      <c r="C9" s="18" t="s">
        <v>22</v>
      </c>
      <c r="D9" s="19" t="s">
        <v>28</v>
      </c>
      <c r="E9" s="20" t="s">
        <v>29</v>
      </c>
      <c r="F9" s="39">
        <v>39834</v>
      </c>
      <c r="G9" s="39">
        <f t="shared" si="0"/>
        <v>39848</v>
      </c>
      <c r="H9" s="40">
        <v>14</v>
      </c>
      <c r="I9" s="40" t="s">
        <v>0</v>
      </c>
      <c r="J9" s="41" t="s">
        <v>2</v>
      </c>
      <c r="K9" s="42">
        <v>0</v>
      </c>
      <c r="L9" s="41" t="s">
        <v>2</v>
      </c>
      <c r="M9" s="9">
        <v>49340000000</v>
      </c>
      <c r="N9" s="9">
        <v>49680584152</v>
      </c>
      <c r="O9" s="42">
        <v>1</v>
      </c>
      <c r="P9" s="42">
        <v>0.17749999999999999</v>
      </c>
      <c r="Q9" s="42">
        <v>0.17749999999999999</v>
      </c>
      <c r="R9" s="9">
        <f>+R8-38725000000+M9</f>
        <v>115015968346.36</v>
      </c>
      <c r="S9" s="9">
        <f>+S8-38973215632.5+N9</f>
        <v>116740229092</v>
      </c>
      <c r="T9" s="4">
        <f t="shared" si="1"/>
        <v>8757850000</v>
      </c>
      <c r="U9" s="34"/>
    </row>
    <row r="10" spans="1:24" ht="26.25" customHeight="1" x14ac:dyDescent="0.2">
      <c r="A10" s="78"/>
      <c r="B10" s="25">
        <v>6</v>
      </c>
      <c r="C10" s="18" t="s">
        <v>22</v>
      </c>
      <c r="D10" s="19" t="s">
        <v>28</v>
      </c>
      <c r="E10" s="20" t="s">
        <v>29</v>
      </c>
      <c r="F10" s="35">
        <v>39836</v>
      </c>
      <c r="G10" s="35">
        <f t="shared" si="0"/>
        <v>39850</v>
      </c>
      <c r="H10" s="36">
        <v>14</v>
      </c>
      <c r="I10" s="36" t="s">
        <v>0</v>
      </c>
      <c r="J10" s="37" t="s">
        <v>2</v>
      </c>
      <c r="K10" s="38">
        <v>0</v>
      </c>
      <c r="L10" s="37" t="s">
        <v>2</v>
      </c>
      <c r="M10" s="8">
        <v>16210000000</v>
      </c>
      <c r="N10" s="8">
        <v>16314014707</v>
      </c>
      <c r="O10" s="38">
        <v>1</v>
      </c>
      <c r="P10" s="10">
        <v>0.16500000000000001</v>
      </c>
      <c r="Q10" s="38">
        <v>0.16500000000000001</v>
      </c>
      <c r="R10" s="8">
        <f>+R9+M10-M6</f>
        <v>104235968346.36</v>
      </c>
      <c r="S10" s="8">
        <f>+S9+N10-N6</f>
        <v>105877937227</v>
      </c>
      <c r="T10" s="4">
        <f t="shared" si="1"/>
        <v>2674650000</v>
      </c>
      <c r="U10" s="34"/>
      <c r="V10" s="3"/>
      <c r="W10" s="3"/>
      <c r="X10" s="3"/>
    </row>
    <row r="11" spans="1:24" ht="26.25" customHeight="1" x14ac:dyDescent="0.2">
      <c r="A11" s="78"/>
      <c r="B11" s="43">
        <v>7</v>
      </c>
      <c r="C11" s="18" t="s">
        <v>25</v>
      </c>
      <c r="D11" s="19" t="s">
        <v>30</v>
      </c>
      <c r="E11" s="20" t="s">
        <v>26</v>
      </c>
      <c r="F11" s="35">
        <v>39839</v>
      </c>
      <c r="G11" s="35">
        <f t="shared" si="0"/>
        <v>40021</v>
      </c>
      <c r="H11" s="36">
        <v>182</v>
      </c>
      <c r="I11" s="36" t="s">
        <v>0</v>
      </c>
      <c r="J11" s="37">
        <v>2000000000</v>
      </c>
      <c r="K11" s="38">
        <v>0</v>
      </c>
      <c r="L11" s="37" t="s">
        <v>2</v>
      </c>
      <c r="M11" s="8">
        <v>1833864042.9000001</v>
      </c>
      <c r="N11" s="8">
        <v>2000000000</v>
      </c>
      <c r="O11" s="38">
        <v>1</v>
      </c>
      <c r="P11" s="38">
        <v>0.18490000000000001</v>
      </c>
      <c r="Q11" s="38">
        <v>0.1792</v>
      </c>
      <c r="R11" s="8">
        <f>R10-2312546730.6+1833864042.9</f>
        <v>103757285658.65999</v>
      </c>
      <c r="S11" s="8">
        <f>S10-2500000000+N11</f>
        <v>105377937227</v>
      </c>
      <c r="T11" s="4">
        <f t="shared" si="1"/>
        <v>328628436.48768002</v>
      </c>
      <c r="U11" s="34"/>
      <c r="V11" s="3"/>
      <c r="W11" s="3"/>
      <c r="X11" s="3"/>
    </row>
    <row r="12" spans="1:24" ht="26.25" customHeight="1" x14ac:dyDescent="0.2">
      <c r="A12" s="78"/>
      <c r="B12" s="25">
        <v>8</v>
      </c>
      <c r="C12" s="18" t="s">
        <v>22</v>
      </c>
      <c r="D12" s="19" t="s">
        <v>28</v>
      </c>
      <c r="E12" s="20" t="s">
        <v>29</v>
      </c>
      <c r="F12" s="35">
        <v>39841</v>
      </c>
      <c r="G12" s="35">
        <f t="shared" ref="G12:G18" si="2">+F12+H12</f>
        <v>39855</v>
      </c>
      <c r="H12" s="36">
        <v>14</v>
      </c>
      <c r="I12" s="36" t="s">
        <v>0</v>
      </c>
      <c r="J12" s="37" t="s">
        <v>2</v>
      </c>
      <c r="K12" s="38">
        <v>0</v>
      </c>
      <c r="L12" s="37" t="s">
        <v>2</v>
      </c>
      <c r="M12" s="8">
        <v>12850000000</v>
      </c>
      <c r="N12" s="8">
        <v>12932454595</v>
      </c>
      <c r="O12" s="38">
        <v>1</v>
      </c>
      <c r="P12" s="10">
        <v>0.16500000000000001</v>
      </c>
      <c r="Q12" s="38">
        <v>0.16500000000000001</v>
      </c>
      <c r="R12" s="8">
        <f>R11-18000000000+M12</f>
        <v>98607285658.659988</v>
      </c>
      <c r="S12" s="8">
        <f>S11-18124250400+N12</f>
        <v>100186141422</v>
      </c>
      <c r="T12" s="4">
        <f t="shared" si="1"/>
        <v>2120250000</v>
      </c>
      <c r="U12" s="34"/>
      <c r="V12" s="3"/>
      <c r="W12" s="3"/>
      <c r="X12" s="3"/>
    </row>
    <row r="13" spans="1:24" ht="26.25" customHeight="1" x14ac:dyDescent="0.2">
      <c r="A13" s="78"/>
      <c r="B13" s="25">
        <v>9</v>
      </c>
      <c r="C13" s="18" t="s">
        <v>22</v>
      </c>
      <c r="D13" s="19" t="s">
        <v>28</v>
      </c>
      <c r="E13" s="20" t="s">
        <v>29</v>
      </c>
      <c r="F13" s="35">
        <v>39843</v>
      </c>
      <c r="G13" s="35">
        <f t="shared" si="2"/>
        <v>39857</v>
      </c>
      <c r="H13" s="36">
        <v>14</v>
      </c>
      <c r="I13" s="36" t="s">
        <v>0</v>
      </c>
      <c r="J13" s="37" t="s">
        <v>2</v>
      </c>
      <c r="K13" s="38">
        <v>0</v>
      </c>
      <c r="L13" s="37" t="s">
        <v>2</v>
      </c>
      <c r="M13" s="8">
        <v>6460000000</v>
      </c>
      <c r="N13" s="8">
        <v>6501451882</v>
      </c>
      <c r="O13" s="38">
        <v>1</v>
      </c>
      <c r="P13" s="10">
        <v>0.16500000000000001</v>
      </c>
      <c r="Q13" s="38">
        <v>0.16500000000000001</v>
      </c>
      <c r="R13" s="8">
        <f>+R12-M8+M13</f>
        <v>96507285658.659988</v>
      </c>
      <c r="S13" s="8">
        <f>+S12-N8+N13</f>
        <v>98068505336</v>
      </c>
      <c r="T13" s="4">
        <f t="shared" si="1"/>
        <v>1065900000</v>
      </c>
      <c r="U13" s="34"/>
      <c r="V13" s="3"/>
      <c r="W13" s="3"/>
      <c r="X13" s="3"/>
    </row>
    <row r="14" spans="1:24" ht="26.25" customHeight="1" x14ac:dyDescent="0.2">
      <c r="A14" s="78"/>
      <c r="B14" s="25">
        <v>10</v>
      </c>
      <c r="C14" s="18" t="s">
        <v>22</v>
      </c>
      <c r="D14" s="19" t="s">
        <v>28</v>
      </c>
      <c r="E14" s="20" t="s">
        <v>29</v>
      </c>
      <c r="F14" s="35">
        <v>39848</v>
      </c>
      <c r="G14" s="35">
        <f t="shared" si="2"/>
        <v>39862</v>
      </c>
      <c r="H14" s="36">
        <v>14</v>
      </c>
      <c r="I14" s="36" t="s">
        <v>0</v>
      </c>
      <c r="J14" s="37" t="s">
        <v>2</v>
      </c>
      <c r="K14" s="38">
        <v>0</v>
      </c>
      <c r="L14" s="37" t="s">
        <v>2</v>
      </c>
      <c r="M14" s="8">
        <v>20730000000</v>
      </c>
      <c r="N14" s="8">
        <v>20863018191</v>
      </c>
      <c r="O14" s="38">
        <v>1</v>
      </c>
      <c r="P14" s="10">
        <v>0.16500000000000001</v>
      </c>
      <c r="Q14" s="38">
        <v>0.16500000000000001</v>
      </c>
      <c r="R14" s="8">
        <f>R13-49340000000+M14</f>
        <v>67897285658.659988</v>
      </c>
      <c r="S14" s="8">
        <f>S13-49680584152+N14</f>
        <v>69250939375</v>
      </c>
      <c r="T14" s="4">
        <f t="shared" si="1"/>
        <v>3420450000</v>
      </c>
      <c r="U14" s="34"/>
      <c r="V14" s="3"/>
      <c r="W14" s="3"/>
      <c r="X14" s="3"/>
    </row>
    <row r="15" spans="1:24" ht="26.25" customHeight="1" x14ac:dyDescent="0.2">
      <c r="A15" s="78"/>
      <c r="B15" s="25">
        <v>11</v>
      </c>
      <c r="C15" s="18" t="s">
        <v>22</v>
      </c>
      <c r="D15" s="19" t="s">
        <v>28</v>
      </c>
      <c r="E15" s="20" t="s">
        <v>29</v>
      </c>
      <c r="F15" s="35">
        <v>39850</v>
      </c>
      <c r="G15" s="35">
        <f t="shared" si="2"/>
        <v>39864</v>
      </c>
      <c r="H15" s="36">
        <v>14</v>
      </c>
      <c r="I15" s="36" t="s">
        <v>0</v>
      </c>
      <c r="J15" s="37" t="s">
        <v>2</v>
      </c>
      <c r="K15" s="38">
        <v>0</v>
      </c>
      <c r="L15" s="37" t="s">
        <v>2</v>
      </c>
      <c r="M15" s="8">
        <v>10340000000</v>
      </c>
      <c r="N15" s="8">
        <v>10406348678</v>
      </c>
      <c r="O15" s="38">
        <v>1</v>
      </c>
      <c r="P15" s="10">
        <v>0.16500000000000001</v>
      </c>
      <c r="Q15" s="38">
        <v>0.16500000000000001</v>
      </c>
      <c r="R15" s="8">
        <f>+R14+M15-M10</f>
        <v>62027285658.659988</v>
      </c>
      <c r="S15" s="8">
        <f>+S14+N15-N10</f>
        <v>63343273346</v>
      </c>
      <c r="T15" s="4">
        <f t="shared" si="1"/>
        <v>1706100000</v>
      </c>
      <c r="U15" s="34"/>
      <c r="V15" s="3"/>
      <c r="W15" s="3"/>
      <c r="X15" s="3"/>
    </row>
    <row r="16" spans="1:24" ht="26.25" customHeight="1" x14ac:dyDescent="0.2">
      <c r="A16" s="78"/>
      <c r="B16" s="25">
        <v>12</v>
      </c>
      <c r="C16" s="18" t="s">
        <v>22</v>
      </c>
      <c r="D16" s="19" t="s">
        <v>28</v>
      </c>
      <c r="E16" s="20" t="s">
        <v>29</v>
      </c>
      <c r="F16" s="35">
        <v>39855</v>
      </c>
      <c r="G16" s="35">
        <f t="shared" si="2"/>
        <v>39869</v>
      </c>
      <c r="H16" s="36">
        <v>14</v>
      </c>
      <c r="I16" s="36" t="s">
        <v>0</v>
      </c>
      <c r="J16" s="37" t="s">
        <v>2</v>
      </c>
      <c r="K16" s="38">
        <v>0</v>
      </c>
      <c r="L16" s="37" t="s">
        <v>2</v>
      </c>
      <c r="M16" s="8">
        <v>15970000000</v>
      </c>
      <c r="N16" s="8">
        <v>16072474699</v>
      </c>
      <c r="O16" s="38">
        <v>1</v>
      </c>
      <c r="P16" s="10">
        <v>0.16500000000000001</v>
      </c>
      <c r="Q16" s="38">
        <v>0.16500000000000001</v>
      </c>
      <c r="R16" s="8">
        <f>+R15-M12+M16</f>
        <v>65147285658.659988</v>
      </c>
      <c r="S16" s="8">
        <f>+S15-N12+N16</f>
        <v>66483293450</v>
      </c>
      <c r="T16" s="4">
        <f t="shared" si="1"/>
        <v>2635050000</v>
      </c>
      <c r="U16" s="34"/>
      <c r="V16" s="3"/>
      <c r="W16" s="3"/>
      <c r="X16" s="3"/>
    </row>
    <row r="17" spans="1:24" ht="26.25" customHeight="1" x14ac:dyDescent="0.2">
      <c r="A17" s="78"/>
      <c r="B17" s="25">
        <v>13</v>
      </c>
      <c r="C17" s="18" t="s">
        <v>22</v>
      </c>
      <c r="D17" s="19" t="s">
        <v>28</v>
      </c>
      <c r="E17" s="20" t="s">
        <v>29</v>
      </c>
      <c r="F17" s="35">
        <v>39857</v>
      </c>
      <c r="G17" s="35">
        <f t="shared" si="2"/>
        <v>39871</v>
      </c>
      <c r="H17" s="36">
        <v>14</v>
      </c>
      <c r="I17" s="36" t="s">
        <v>0</v>
      </c>
      <c r="J17" s="37" t="s">
        <v>2</v>
      </c>
      <c r="K17" s="38">
        <v>0</v>
      </c>
      <c r="L17" s="37" t="s">
        <v>2</v>
      </c>
      <c r="M17" s="8">
        <v>8820000000</v>
      </c>
      <c r="N17" s="8">
        <v>8876595294</v>
      </c>
      <c r="O17" s="38">
        <v>1</v>
      </c>
      <c r="P17" s="10">
        <v>0.16500000000000001</v>
      </c>
      <c r="Q17" s="38">
        <v>0.16500000000000001</v>
      </c>
      <c r="R17" s="8">
        <f>R16-6460000000+M17</f>
        <v>67507285658.659988</v>
      </c>
      <c r="S17" s="8">
        <f>S16-6501451882+N17</f>
        <v>68858436862</v>
      </c>
      <c r="T17" s="4">
        <f t="shared" si="1"/>
        <v>1455300000</v>
      </c>
      <c r="U17" s="34"/>
      <c r="V17" s="3"/>
      <c r="W17" s="3"/>
      <c r="X17" s="3"/>
    </row>
    <row r="18" spans="1:24" ht="26.25" customHeight="1" x14ac:dyDescent="0.2">
      <c r="A18" s="78"/>
      <c r="B18" s="25">
        <v>14</v>
      </c>
      <c r="C18" s="18" t="s">
        <v>22</v>
      </c>
      <c r="D18" s="19" t="s">
        <v>28</v>
      </c>
      <c r="E18" s="20" t="s">
        <v>29</v>
      </c>
      <c r="F18" s="35">
        <v>39862</v>
      </c>
      <c r="G18" s="35">
        <f t="shared" si="2"/>
        <v>39876</v>
      </c>
      <c r="H18" s="36">
        <v>14</v>
      </c>
      <c r="I18" s="36" t="s">
        <v>0</v>
      </c>
      <c r="J18" s="37" t="s">
        <v>2</v>
      </c>
      <c r="K18" s="38">
        <v>0</v>
      </c>
      <c r="L18" s="37" t="s">
        <v>2</v>
      </c>
      <c r="M18" s="8">
        <v>22240000000</v>
      </c>
      <c r="N18" s="8">
        <v>22382707408</v>
      </c>
      <c r="O18" s="38">
        <v>1</v>
      </c>
      <c r="P18" s="10">
        <v>0.16500000000000001</v>
      </c>
      <c r="Q18" s="38">
        <v>0.16500000000000001</v>
      </c>
      <c r="R18" s="8">
        <f>R17-20730000000+M18</f>
        <v>69017285658.659988</v>
      </c>
      <c r="S18" s="8">
        <f>S17-20863018191+N18</f>
        <v>70378126079</v>
      </c>
      <c r="T18" s="4">
        <f t="shared" si="1"/>
        <v>3669600000</v>
      </c>
      <c r="U18" s="34"/>
      <c r="V18" s="3"/>
      <c r="W18" s="3"/>
      <c r="X18" s="3"/>
    </row>
    <row r="19" spans="1:24" ht="26.25" customHeight="1" x14ac:dyDescent="0.2">
      <c r="A19" s="78"/>
      <c r="B19" s="25">
        <v>15</v>
      </c>
      <c r="C19" s="18" t="s">
        <v>22</v>
      </c>
      <c r="D19" s="19" t="s">
        <v>28</v>
      </c>
      <c r="E19" s="20" t="s">
        <v>29</v>
      </c>
      <c r="F19" s="35">
        <v>39864</v>
      </c>
      <c r="G19" s="35">
        <f t="shared" ref="G19:G25" si="3">+F19+H19</f>
        <v>39878</v>
      </c>
      <c r="H19" s="36">
        <v>14</v>
      </c>
      <c r="I19" s="36" t="s">
        <v>0</v>
      </c>
      <c r="J19" s="37" t="s">
        <v>2</v>
      </c>
      <c r="K19" s="38">
        <v>0</v>
      </c>
      <c r="L19" s="37" t="s">
        <v>2</v>
      </c>
      <c r="M19" s="8">
        <v>18520000000</v>
      </c>
      <c r="N19" s="8">
        <v>18638837284</v>
      </c>
      <c r="O19" s="38">
        <v>1</v>
      </c>
      <c r="P19" s="10">
        <v>0.16500000000000001</v>
      </c>
      <c r="Q19" s="38">
        <v>0.16500000000000001</v>
      </c>
      <c r="R19" s="8">
        <f>+R18-M15+M19</f>
        <v>77197285658.659988</v>
      </c>
      <c r="S19" s="8">
        <f>+S18-N15+N19</f>
        <v>78610614685</v>
      </c>
      <c r="T19" s="4">
        <f t="shared" si="1"/>
        <v>3055800000</v>
      </c>
      <c r="U19" s="34"/>
      <c r="V19" s="3"/>
      <c r="W19" s="3"/>
      <c r="X19" s="3"/>
    </row>
    <row r="20" spans="1:24" ht="26.25" customHeight="1" x14ac:dyDescent="0.2">
      <c r="A20" s="78"/>
      <c r="B20" s="25">
        <v>16</v>
      </c>
      <c r="C20" s="18" t="s">
        <v>22</v>
      </c>
      <c r="D20" s="19" t="s">
        <v>28</v>
      </c>
      <c r="E20" s="20" t="s">
        <v>29</v>
      </c>
      <c r="F20" s="35">
        <v>39869</v>
      </c>
      <c r="G20" s="35">
        <f t="shared" si="3"/>
        <v>39883</v>
      </c>
      <c r="H20" s="36">
        <v>14</v>
      </c>
      <c r="I20" s="36" t="s">
        <v>0</v>
      </c>
      <c r="J20" s="37" t="s">
        <v>2</v>
      </c>
      <c r="K20" s="38">
        <v>0</v>
      </c>
      <c r="L20" s="37" t="s">
        <v>2</v>
      </c>
      <c r="M20" s="8">
        <v>17610000000</v>
      </c>
      <c r="N20" s="8">
        <v>17722998087</v>
      </c>
      <c r="O20" s="38">
        <v>1</v>
      </c>
      <c r="P20" s="10">
        <v>0.16500000000000001</v>
      </c>
      <c r="Q20" s="38">
        <v>0.16500000000000001</v>
      </c>
      <c r="R20" s="8">
        <f>R19-2315987930-15970000000+M20</f>
        <v>76521297728.659988</v>
      </c>
      <c r="S20" s="8">
        <f>S19-2500000000-16072474699+N20</f>
        <v>77761138073</v>
      </c>
      <c r="T20" s="4">
        <f t="shared" si="1"/>
        <v>2905650000</v>
      </c>
      <c r="U20" s="34"/>
      <c r="V20" s="3"/>
      <c r="W20" s="3"/>
      <c r="X20" s="3"/>
    </row>
    <row r="21" spans="1:24" ht="26.25" customHeight="1" x14ac:dyDescent="0.2">
      <c r="A21" s="78"/>
      <c r="B21" s="25">
        <v>17</v>
      </c>
      <c r="C21" s="18" t="s">
        <v>22</v>
      </c>
      <c r="D21" s="19" t="s">
        <v>28</v>
      </c>
      <c r="E21" s="20" t="s">
        <v>29</v>
      </c>
      <c r="F21" s="35">
        <v>39871</v>
      </c>
      <c r="G21" s="35">
        <f t="shared" si="3"/>
        <v>39885</v>
      </c>
      <c r="H21" s="36">
        <v>14</v>
      </c>
      <c r="I21" s="36" t="s">
        <v>0</v>
      </c>
      <c r="J21" s="37" t="s">
        <v>2</v>
      </c>
      <c r="K21" s="38">
        <v>0</v>
      </c>
      <c r="L21" s="37" t="s">
        <v>2</v>
      </c>
      <c r="M21" s="8">
        <v>10830000000</v>
      </c>
      <c r="N21" s="8">
        <v>10899492861</v>
      </c>
      <c r="O21" s="38">
        <v>1</v>
      </c>
      <c r="P21" s="10">
        <v>0.16500000000000001</v>
      </c>
      <c r="Q21" s="38">
        <v>0.16500000000000001</v>
      </c>
      <c r="R21" s="8">
        <f>+R20+M21-M17</f>
        <v>78531297728.659988</v>
      </c>
      <c r="S21" s="8">
        <f>+S20+N21-N17</f>
        <v>79784035640</v>
      </c>
      <c r="T21" s="4">
        <f t="shared" si="1"/>
        <v>1786950000</v>
      </c>
      <c r="U21" s="34"/>
      <c r="V21" s="3"/>
      <c r="W21" s="3"/>
      <c r="X21" s="3"/>
    </row>
    <row r="22" spans="1:24" ht="26.25" customHeight="1" x14ac:dyDescent="0.2">
      <c r="A22" s="78"/>
      <c r="B22" s="25">
        <v>18</v>
      </c>
      <c r="C22" s="18" t="s">
        <v>22</v>
      </c>
      <c r="D22" s="19" t="s">
        <v>28</v>
      </c>
      <c r="E22" s="20" t="s">
        <v>29</v>
      </c>
      <c r="F22" s="35">
        <v>39876</v>
      </c>
      <c r="G22" s="35">
        <f t="shared" si="3"/>
        <v>39890</v>
      </c>
      <c r="H22" s="36">
        <v>14</v>
      </c>
      <c r="I22" s="36" t="s">
        <v>0</v>
      </c>
      <c r="J22" s="37" t="s">
        <v>2</v>
      </c>
      <c r="K22" s="38">
        <v>0</v>
      </c>
      <c r="L22" s="37" t="s">
        <v>2</v>
      </c>
      <c r="M22" s="8">
        <v>26650000000</v>
      </c>
      <c r="N22" s="8">
        <v>26821005055</v>
      </c>
      <c r="O22" s="38">
        <v>1</v>
      </c>
      <c r="P22" s="10">
        <v>0.16500000000000001</v>
      </c>
      <c r="Q22" s="38">
        <v>0.16500000000000001</v>
      </c>
      <c r="R22" s="8">
        <f>+R21-M18+M22</f>
        <v>82941297728.659988</v>
      </c>
      <c r="S22" s="8">
        <f>+S21-N18+N22</f>
        <v>84222333287</v>
      </c>
      <c r="T22" s="4">
        <f t="shared" si="1"/>
        <v>4397250000</v>
      </c>
      <c r="U22" s="34"/>
      <c r="V22" s="3"/>
      <c r="W22" s="3"/>
      <c r="X22" s="3"/>
    </row>
    <row r="23" spans="1:24" ht="26.25" customHeight="1" x14ac:dyDescent="0.2">
      <c r="A23" s="78"/>
      <c r="B23" s="25">
        <v>19</v>
      </c>
      <c r="C23" s="18" t="s">
        <v>22</v>
      </c>
      <c r="D23" s="19" t="s">
        <v>28</v>
      </c>
      <c r="E23" s="20" t="s">
        <v>29</v>
      </c>
      <c r="F23" s="35">
        <v>39878</v>
      </c>
      <c r="G23" s="35">
        <f t="shared" si="3"/>
        <v>39892</v>
      </c>
      <c r="H23" s="36">
        <v>14</v>
      </c>
      <c r="I23" s="36" t="s">
        <v>0</v>
      </c>
      <c r="J23" s="37" t="s">
        <v>2</v>
      </c>
      <c r="K23" s="38">
        <v>0</v>
      </c>
      <c r="L23" s="37" t="s">
        <v>2</v>
      </c>
      <c r="M23" s="8">
        <v>23120000000</v>
      </c>
      <c r="N23" s="8">
        <v>23268354104</v>
      </c>
      <c r="O23" s="38">
        <v>1</v>
      </c>
      <c r="P23" s="10">
        <v>0.16500000000000001</v>
      </c>
      <c r="Q23" s="38">
        <v>0.16500000000000001</v>
      </c>
      <c r="R23" s="8">
        <f>R22-18520000000+M23</f>
        <v>87541297728.659988</v>
      </c>
      <c r="S23" s="8">
        <f>S22-18638837284+N23</f>
        <v>88851850107</v>
      </c>
      <c r="T23" s="4">
        <f t="shared" si="1"/>
        <v>3814800000</v>
      </c>
      <c r="U23" s="34"/>
      <c r="V23" s="3"/>
      <c r="W23" s="3"/>
      <c r="X23" s="3"/>
    </row>
    <row r="24" spans="1:24" ht="26.25" customHeight="1" x14ac:dyDescent="0.2">
      <c r="A24" s="78"/>
      <c r="B24" s="25">
        <v>20</v>
      </c>
      <c r="C24" s="18" t="s">
        <v>22</v>
      </c>
      <c r="D24" s="19" t="s">
        <v>28</v>
      </c>
      <c r="E24" s="20" t="s">
        <v>29</v>
      </c>
      <c r="F24" s="35">
        <v>39883</v>
      </c>
      <c r="G24" s="35">
        <f t="shared" si="3"/>
        <v>39897</v>
      </c>
      <c r="H24" s="36">
        <v>14</v>
      </c>
      <c r="I24" s="36" t="s">
        <v>0</v>
      </c>
      <c r="J24" s="37" t="s">
        <v>2</v>
      </c>
      <c r="K24" s="38">
        <v>0</v>
      </c>
      <c r="L24" s="37" t="s">
        <v>2</v>
      </c>
      <c r="M24" s="8">
        <v>18720000000</v>
      </c>
      <c r="N24" s="8">
        <v>18840120624</v>
      </c>
      <c r="O24" s="38">
        <v>1</v>
      </c>
      <c r="P24" s="10">
        <v>0.16500000000000001</v>
      </c>
      <c r="Q24" s="38">
        <v>0.16500000000000001</v>
      </c>
      <c r="R24" s="8">
        <f>+R23+M24-M20</f>
        <v>88651297728.659988</v>
      </c>
      <c r="S24" s="8">
        <f>+S23+N24-N20</f>
        <v>89968972644</v>
      </c>
      <c r="T24" s="4">
        <f t="shared" si="1"/>
        <v>3088800000</v>
      </c>
      <c r="U24" s="34"/>
      <c r="V24" s="3"/>
      <c r="W24" s="3"/>
      <c r="X24" s="3"/>
    </row>
    <row r="25" spans="1:24" ht="26.25" customHeight="1" x14ac:dyDescent="0.2">
      <c r="A25" s="78"/>
      <c r="B25" s="25">
        <v>21</v>
      </c>
      <c r="C25" s="18" t="s">
        <v>22</v>
      </c>
      <c r="D25" s="19" t="s">
        <v>28</v>
      </c>
      <c r="E25" s="20" t="s">
        <v>29</v>
      </c>
      <c r="F25" s="35">
        <v>39885</v>
      </c>
      <c r="G25" s="35">
        <f t="shared" si="3"/>
        <v>39899</v>
      </c>
      <c r="H25" s="36">
        <v>14</v>
      </c>
      <c r="I25" s="36" t="s">
        <v>0</v>
      </c>
      <c r="J25" s="37" t="s">
        <v>2</v>
      </c>
      <c r="K25" s="38">
        <v>0</v>
      </c>
      <c r="L25" s="37" t="s">
        <v>2</v>
      </c>
      <c r="M25" s="8">
        <v>14020000000</v>
      </c>
      <c r="N25" s="8">
        <v>14109962134</v>
      </c>
      <c r="O25" s="38">
        <v>1</v>
      </c>
      <c r="P25" s="10">
        <v>0.16500000000000001</v>
      </c>
      <c r="Q25" s="38">
        <v>0.16500000000000001</v>
      </c>
      <c r="R25" s="8">
        <f>+R24-M21+M25</f>
        <v>91841297728.659988</v>
      </c>
      <c r="S25" s="8">
        <f>+S24-N21+N25</f>
        <v>93179441917</v>
      </c>
      <c r="T25" s="4">
        <f t="shared" si="1"/>
        <v>2313300000</v>
      </c>
      <c r="U25" s="34"/>
      <c r="V25" s="3"/>
      <c r="W25" s="3"/>
      <c r="X25" s="3"/>
    </row>
    <row r="26" spans="1:24" ht="26.25" customHeight="1" x14ac:dyDescent="0.2">
      <c r="A26" s="78"/>
      <c r="B26" s="25">
        <v>22</v>
      </c>
      <c r="C26" s="18" t="s">
        <v>22</v>
      </c>
      <c r="D26" s="19" t="s">
        <v>28</v>
      </c>
      <c r="E26" s="20" t="s">
        <v>29</v>
      </c>
      <c r="F26" s="35">
        <v>39890</v>
      </c>
      <c r="G26" s="35">
        <f t="shared" ref="G26:G33" si="4">+F26+H26</f>
        <v>39904</v>
      </c>
      <c r="H26" s="36">
        <v>14</v>
      </c>
      <c r="I26" s="36" t="s">
        <v>0</v>
      </c>
      <c r="J26" s="37" t="s">
        <v>2</v>
      </c>
      <c r="K26" s="38">
        <v>0</v>
      </c>
      <c r="L26" s="37" t="s">
        <v>2</v>
      </c>
      <c r="M26" s="8">
        <v>22820000000</v>
      </c>
      <c r="N26" s="8">
        <v>22966429094</v>
      </c>
      <c r="O26" s="38">
        <v>1</v>
      </c>
      <c r="P26" s="10">
        <v>0.16500000000000001</v>
      </c>
      <c r="Q26" s="38">
        <v>0.16500000000000001</v>
      </c>
      <c r="R26" s="8">
        <f>R25-26650000000+M26</f>
        <v>88011297728.659988</v>
      </c>
      <c r="S26" s="8">
        <f>S25-26821005055+N26</f>
        <v>89324865956</v>
      </c>
      <c r="T26" s="4">
        <f t="shared" si="1"/>
        <v>3765300000</v>
      </c>
      <c r="U26" s="34"/>
      <c r="V26" s="3"/>
      <c r="W26" s="3"/>
      <c r="X26" s="3"/>
    </row>
    <row r="27" spans="1:24" ht="26.25" customHeight="1" x14ac:dyDescent="0.2">
      <c r="A27" s="78"/>
      <c r="B27" s="25">
        <v>23</v>
      </c>
      <c r="C27" s="18" t="s">
        <v>22</v>
      </c>
      <c r="D27" s="19" t="s">
        <v>28</v>
      </c>
      <c r="E27" s="20" t="s">
        <v>29</v>
      </c>
      <c r="F27" s="35">
        <v>39892</v>
      </c>
      <c r="G27" s="35">
        <f t="shared" si="4"/>
        <v>39906</v>
      </c>
      <c r="H27" s="36">
        <v>14</v>
      </c>
      <c r="I27" s="36" t="s">
        <v>0</v>
      </c>
      <c r="J27" s="37" t="s">
        <v>2</v>
      </c>
      <c r="K27" s="38">
        <v>0</v>
      </c>
      <c r="L27" s="37" t="s">
        <v>2</v>
      </c>
      <c r="M27" s="8">
        <v>22990000000</v>
      </c>
      <c r="N27" s="8">
        <v>23137519933</v>
      </c>
      <c r="O27" s="38">
        <v>1</v>
      </c>
      <c r="P27" s="10">
        <v>0.16500000000000001</v>
      </c>
      <c r="Q27" s="38">
        <v>0.16500000000000001</v>
      </c>
      <c r="R27" s="8">
        <f>+R26+M27-M23</f>
        <v>87881297728.659988</v>
      </c>
      <c r="S27" s="8">
        <f>+S26+N27-N23</f>
        <v>89194031785</v>
      </c>
      <c r="T27" s="4">
        <f t="shared" si="1"/>
        <v>3793350000</v>
      </c>
      <c r="U27" s="34"/>
      <c r="V27" s="3"/>
      <c r="W27" s="3"/>
      <c r="X27" s="3"/>
    </row>
    <row r="28" spans="1:24" ht="26.25" customHeight="1" x14ac:dyDescent="0.2">
      <c r="A28" s="78"/>
      <c r="B28" s="25">
        <v>24</v>
      </c>
      <c r="C28" s="18" t="s">
        <v>22</v>
      </c>
      <c r="D28" s="19" t="s">
        <v>28</v>
      </c>
      <c r="E28" s="20" t="s">
        <v>29</v>
      </c>
      <c r="F28" s="35">
        <v>39897</v>
      </c>
      <c r="G28" s="35">
        <f t="shared" si="4"/>
        <v>39911</v>
      </c>
      <c r="H28" s="36">
        <v>14</v>
      </c>
      <c r="I28" s="36" t="s">
        <v>0</v>
      </c>
      <c r="J28" s="37" t="s">
        <v>2</v>
      </c>
      <c r="K28" s="38">
        <v>0</v>
      </c>
      <c r="L28" s="37" t="s">
        <v>2</v>
      </c>
      <c r="M28" s="8">
        <v>24670000000</v>
      </c>
      <c r="N28" s="8">
        <v>24828299989</v>
      </c>
      <c r="O28" s="38">
        <v>1</v>
      </c>
      <c r="P28" s="10">
        <v>0.16500000000000001</v>
      </c>
      <c r="Q28" s="38">
        <v>0.16500000000000001</v>
      </c>
      <c r="R28" s="8">
        <f>+R27-M24+M28-2324326250</f>
        <v>91506971478.659988</v>
      </c>
      <c r="S28" s="8">
        <f>+S27-N24+N28-2500000000</f>
        <v>92682211150</v>
      </c>
      <c r="T28" s="4">
        <f t="shared" si="1"/>
        <v>4070550000</v>
      </c>
      <c r="U28" s="34"/>
      <c r="V28" s="3"/>
      <c r="W28" s="3"/>
      <c r="X28" s="3"/>
    </row>
    <row r="29" spans="1:24" ht="26.25" customHeight="1" x14ac:dyDescent="0.2">
      <c r="A29" s="78"/>
      <c r="B29" s="25">
        <v>25</v>
      </c>
      <c r="C29" s="18" t="s">
        <v>22</v>
      </c>
      <c r="D29" s="19" t="s">
        <v>28</v>
      </c>
      <c r="E29" s="20" t="s">
        <v>29</v>
      </c>
      <c r="F29" s="35">
        <v>39899</v>
      </c>
      <c r="G29" s="35">
        <f t="shared" si="4"/>
        <v>39913</v>
      </c>
      <c r="H29" s="36">
        <v>14</v>
      </c>
      <c r="I29" s="36" t="s">
        <v>0</v>
      </c>
      <c r="J29" s="37" t="s">
        <v>2</v>
      </c>
      <c r="K29" s="38">
        <v>0</v>
      </c>
      <c r="L29" s="37" t="s">
        <v>2</v>
      </c>
      <c r="M29" s="8">
        <v>20950000000</v>
      </c>
      <c r="N29" s="8">
        <v>21084429865</v>
      </c>
      <c r="O29" s="38">
        <v>1</v>
      </c>
      <c r="P29" s="10">
        <v>0.16500000000000001</v>
      </c>
      <c r="Q29" s="38">
        <v>0.16500000000000001</v>
      </c>
      <c r="R29" s="8">
        <f>R28-14020000000+M29</f>
        <v>98436971478.659988</v>
      </c>
      <c r="S29" s="8">
        <f>S28-14109962134+N29</f>
        <v>99656678881</v>
      </c>
      <c r="T29" s="4">
        <f t="shared" si="1"/>
        <v>3456750000</v>
      </c>
      <c r="U29" s="34"/>
      <c r="V29" s="3"/>
      <c r="W29" s="3"/>
      <c r="X29" s="3"/>
    </row>
    <row r="30" spans="1:24" ht="26.25" customHeight="1" x14ac:dyDescent="0.2">
      <c r="A30" s="78"/>
      <c r="B30" s="25">
        <v>26</v>
      </c>
      <c r="C30" s="18" t="s">
        <v>22</v>
      </c>
      <c r="D30" s="19" t="s">
        <v>28</v>
      </c>
      <c r="E30" s="20" t="s">
        <v>29</v>
      </c>
      <c r="F30" s="35">
        <v>39904</v>
      </c>
      <c r="G30" s="35">
        <f t="shared" si="4"/>
        <v>39918</v>
      </c>
      <c r="H30" s="36">
        <v>14</v>
      </c>
      <c r="I30" s="36" t="s">
        <v>0</v>
      </c>
      <c r="J30" s="37" t="s">
        <v>2</v>
      </c>
      <c r="K30" s="38">
        <v>0</v>
      </c>
      <c r="L30" s="37" t="s">
        <v>2</v>
      </c>
      <c r="M30" s="8">
        <v>22540000000</v>
      </c>
      <c r="N30" s="8">
        <v>22684632418</v>
      </c>
      <c r="O30" s="38">
        <v>1</v>
      </c>
      <c r="P30" s="10">
        <v>0.16500000000000001</v>
      </c>
      <c r="Q30" s="38">
        <v>0.16500000000000001</v>
      </c>
      <c r="R30" s="8">
        <f>+R29+M30-M26</f>
        <v>98156971478.659988</v>
      </c>
      <c r="S30" s="8">
        <f>+S29+N30-N26</f>
        <v>99374882205</v>
      </c>
      <c r="T30" s="4">
        <f t="shared" si="1"/>
        <v>3719100000</v>
      </c>
      <c r="U30" s="34"/>
      <c r="V30" s="3"/>
      <c r="W30" s="3"/>
      <c r="X30" s="3"/>
    </row>
    <row r="31" spans="1:24" ht="26.25" customHeight="1" x14ac:dyDescent="0.2">
      <c r="A31" s="78"/>
      <c r="B31" s="25">
        <v>27</v>
      </c>
      <c r="C31" s="18" t="s">
        <v>22</v>
      </c>
      <c r="D31" s="19" t="s">
        <v>28</v>
      </c>
      <c r="E31" s="20" t="s">
        <v>29</v>
      </c>
      <c r="F31" s="35">
        <v>39906</v>
      </c>
      <c r="G31" s="35">
        <f t="shared" si="4"/>
        <v>39919</v>
      </c>
      <c r="H31" s="36">
        <v>13</v>
      </c>
      <c r="I31" s="36" t="s">
        <v>0</v>
      </c>
      <c r="J31" s="37" t="s">
        <v>2</v>
      </c>
      <c r="K31" s="38">
        <v>0</v>
      </c>
      <c r="L31" s="37" t="s">
        <v>2</v>
      </c>
      <c r="M31" s="8">
        <v>23070000000</v>
      </c>
      <c r="N31" s="8">
        <v>23207457981</v>
      </c>
      <c r="O31" s="38">
        <v>1</v>
      </c>
      <c r="P31" s="10">
        <v>0.16500000000000001</v>
      </c>
      <c r="Q31" s="38">
        <v>0.16500000000000001</v>
      </c>
      <c r="R31" s="8">
        <f>+R30-M27+M31</f>
        <v>98236971478.659988</v>
      </c>
      <c r="S31" s="8">
        <f>+S30-N27+N31</f>
        <v>99444820253</v>
      </c>
      <c r="T31" s="4">
        <f t="shared" si="1"/>
        <v>3806550000</v>
      </c>
      <c r="U31" s="34"/>
      <c r="V31" s="3"/>
      <c r="W31" s="3"/>
      <c r="X31" s="3"/>
    </row>
    <row r="32" spans="1:24" ht="26.25" customHeight="1" x14ac:dyDescent="0.2">
      <c r="A32" s="78"/>
      <c r="B32" s="25">
        <v>28</v>
      </c>
      <c r="C32" s="18" t="s">
        <v>22</v>
      </c>
      <c r="D32" s="19" t="s">
        <v>28</v>
      </c>
      <c r="E32" s="20" t="s">
        <v>29</v>
      </c>
      <c r="F32" s="35">
        <v>39911</v>
      </c>
      <c r="G32" s="35">
        <f t="shared" si="4"/>
        <v>39925</v>
      </c>
      <c r="H32" s="36">
        <v>14</v>
      </c>
      <c r="I32" s="36" t="s">
        <v>0</v>
      </c>
      <c r="J32" s="37" t="s">
        <v>2</v>
      </c>
      <c r="K32" s="38">
        <v>0</v>
      </c>
      <c r="L32" s="37" t="s">
        <v>2</v>
      </c>
      <c r="M32" s="8">
        <v>24380000000</v>
      </c>
      <c r="N32" s="8">
        <v>24522215854</v>
      </c>
      <c r="O32" s="38">
        <v>1</v>
      </c>
      <c r="P32" s="10">
        <v>0.15</v>
      </c>
      <c r="Q32" s="38">
        <v>0.15</v>
      </c>
      <c r="R32" s="8">
        <f>R31-24670000000+M32</f>
        <v>97946971478.659988</v>
      </c>
      <c r="S32" s="8">
        <f>S31-24828299989+N32</f>
        <v>99138736118</v>
      </c>
      <c r="T32" s="4">
        <f t="shared" si="1"/>
        <v>3657000000</v>
      </c>
      <c r="U32" s="34"/>
      <c r="V32" s="3"/>
      <c r="W32" s="3"/>
      <c r="X32" s="3"/>
    </row>
    <row r="33" spans="1:24" ht="26.25" customHeight="1" x14ac:dyDescent="0.2">
      <c r="A33" s="78"/>
      <c r="B33" s="25">
        <v>29</v>
      </c>
      <c r="C33" s="18" t="s">
        <v>22</v>
      </c>
      <c r="D33" s="19" t="s">
        <v>28</v>
      </c>
      <c r="E33" s="20" t="s">
        <v>29</v>
      </c>
      <c r="F33" s="35">
        <v>39913</v>
      </c>
      <c r="G33" s="35">
        <f t="shared" si="4"/>
        <v>39927</v>
      </c>
      <c r="H33" s="36">
        <v>14</v>
      </c>
      <c r="I33" s="36" t="s">
        <v>0</v>
      </c>
      <c r="J33" s="37" t="s">
        <v>2</v>
      </c>
      <c r="K33" s="38">
        <v>0</v>
      </c>
      <c r="L33" s="37" t="s">
        <v>2</v>
      </c>
      <c r="M33" s="8">
        <v>21140000000</v>
      </c>
      <c r="N33" s="8">
        <v>21263315962</v>
      </c>
      <c r="O33" s="38">
        <v>1</v>
      </c>
      <c r="P33" s="10">
        <v>0.15</v>
      </c>
      <c r="Q33" s="38">
        <v>0.15</v>
      </c>
      <c r="R33" s="8">
        <f>+R32+M33-M29</f>
        <v>98136971478.659988</v>
      </c>
      <c r="S33" s="8">
        <f>+S32+N33-N29</f>
        <v>99317622215</v>
      </c>
      <c r="T33" s="4">
        <f t="shared" si="1"/>
        <v>3171000000</v>
      </c>
      <c r="U33" s="34"/>
      <c r="V33" s="3"/>
      <c r="W33" s="3"/>
      <c r="X33" s="3"/>
    </row>
    <row r="34" spans="1:24" ht="26.25" customHeight="1" x14ac:dyDescent="0.2">
      <c r="A34" s="78"/>
      <c r="B34" s="25">
        <v>30</v>
      </c>
      <c r="C34" s="18" t="s">
        <v>22</v>
      </c>
      <c r="D34" s="19" t="s">
        <v>28</v>
      </c>
      <c r="E34" s="20" t="s">
        <v>29</v>
      </c>
      <c r="F34" s="35">
        <v>39918</v>
      </c>
      <c r="G34" s="35">
        <f t="shared" ref="G34:G40" si="5">+F34+H34</f>
        <v>39932</v>
      </c>
      <c r="H34" s="36">
        <v>14</v>
      </c>
      <c r="I34" s="36" t="s">
        <v>0</v>
      </c>
      <c r="J34" s="37" t="s">
        <v>2</v>
      </c>
      <c r="K34" s="38">
        <v>0</v>
      </c>
      <c r="L34" s="37" t="s">
        <v>2</v>
      </c>
      <c r="M34" s="8">
        <v>19100000000</v>
      </c>
      <c r="N34" s="8">
        <v>19211416030</v>
      </c>
      <c r="O34" s="38">
        <v>1</v>
      </c>
      <c r="P34" s="10">
        <v>0.15</v>
      </c>
      <c r="Q34" s="38">
        <v>0.15</v>
      </c>
      <c r="R34" s="8">
        <f>+R33-M30+M34</f>
        <v>94696971478.659988</v>
      </c>
      <c r="S34" s="8">
        <f>+S33-N30+N34</f>
        <v>95844405827</v>
      </c>
      <c r="T34" s="4">
        <f t="shared" si="1"/>
        <v>2865000000</v>
      </c>
      <c r="U34" s="34"/>
      <c r="V34" s="3"/>
      <c r="W34" s="3"/>
      <c r="X34" s="3"/>
    </row>
    <row r="35" spans="1:24" ht="26.25" customHeight="1" x14ac:dyDescent="0.2">
      <c r="A35" s="78"/>
      <c r="B35" s="25">
        <v>31</v>
      </c>
      <c r="C35" s="18" t="s">
        <v>22</v>
      </c>
      <c r="D35" s="19" t="s">
        <v>28</v>
      </c>
      <c r="E35" s="20" t="s">
        <v>29</v>
      </c>
      <c r="F35" s="35">
        <v>39919</v>
      </c>
      <c r="G35" s="35">
        <f t="shared" si="5"/>
        <v>39933</v>
      </c>
      <c r="H35" s="36">
        <v>14</v>
      </c>
      <c r="I35" s="36" t="s">
        <v>0</v>
      </c>
      <c r="J35" s="37" t="s">
        <v>2</v>
      </c>
      <c r="K35" s="38">
        <v>0</v>
      </c>
      <c r="L35" s="37" t="s">
        <v>2</v>
      </c>
      <c r="M35" s="8">
        <v>24310000000</v>
      </c>
      <c r="N35" s="8">
        <v>24451807523</v>
      </c>
      <c r="O35" s="38">
        <v>1</v>
      </c>
      <c r="P35" s="10">
        <v>0.15</v>
      </c>
      <c r="Q35" s="38">
        <v>0.15</v>
      </c>
      <c r="R35" s="8">
        <f>R34-23070000000+M35</f>
        <v>95936971478.659988</v>
      </c>
      <c r="S35" s="8">
        <f>S34-23207457981+N35</f>
        <v>97088755369</v>
      </c>
      <c r="T35" s="4">
        <f t="shared" si="1"/>
        <v>3646500000</v>
      </c>
      <c r="U35" s="34"/>
      <c r="V35" s="3"/>
      <c r="W35" s="3"/>
      <c r="X35" s="3"/>
    </row>
    <row r="36" spans="1:24" ht="26.25" customHeight="1" x14ac:dyDescent="0.2">
      <c r="A36" s="78"/>
      <c r="B36" s="25">
        <v>32</v>
      </c>
      <c r="C36" s="18" t="s">
        <v>22</v>
      </c>
      <c r="D36" s="19" t="s">
        <v>28</v>
      </c>
      <c r="E36" s="20" t="s">
        <v>29</v>
      </c>
      <c r="F36" s="35">
        <v>39925</v>
      </c>
      <c r="G36" s="35">
        <f t="shared" si="5"/>
        <v>39939</v>
      </c>
      <c r="H36" s="36">
        <v>14</v>
      </c>
      <c r="I36" s="36" t="s">
        <v>0</v>
      </c>
      <c r="J36" s="37" t="s">
        <v>2</v>
      </c>
      <c r="K36" s="38">
        <v>0</v>
      </c>
      <c r="L36" s="37" t="s">
        <v>2</v>
      </c>
      <c r="M36" s="8">
        <v>17920000000</v>
      </c>
      <c r="N36" s="8">
        <v>18017563648</v>
      </c>
      <c r="O36" s="38">
        <v>1</v>
      </c>
      <c r="P36" s="10">
        <v>0.14000000000000001</v>
      </c>
      <c r="Q36" s="38">
        <v>0.14000000000000001</v>
      </c>
      <c r="R36" s="8">
        <f>+R35+M36-M32</f>
        <v>89476971478.659988</v>
      </c>
      <c r="S36" s="8">
        <f>+S35+N36-N32</f>
        <v>90584103163</v>
      </c>
      <c r="T36" s="4">
        <f t="shared" si="1"/>
        <v>2508800000.0000005</v>
      </c>
      <c r="U36" s="34"/>
      <c r="V36" s="3"/>
      <c r="W36" s="3"/>
      <c r="X36" s="3"/>
    </row>
    <row r="37" spans="1:24" ht="26.25" customHeight="1" x14ac:dyDescent="0.2">
      <c r="A37" s="78"/>
      <c r="B37" s="25">
        <v>33</v>
      </c>
      <c r="C37" s="18" t="s">
        <v>22</v>
      </c>
      <c r="D37" s="19" t="s">
        <v>28</v>
      </c>
      <c r="E37" s="20" t="s">
        <v>29</v>
      </c>
      <c r="F37" s="35">
        <v>39927</v>
      </c>
      <c r="G37" s="35">
        <f t="shared" si="5"/>
        <v>39941</v>
      </c>
      <c r="H37" s="36">
        <v>14</v>
      </c>
      <c r="I37" s="36" t="s">
        <v>0</v>
      </c>
      <c r="J37" s="37" t="s">
        <v>2</v>
      </c>
      <c r="K37" s="38">
        <v>0</v>
      </c>
      <c r="L37" s="37" t="s">
        <v>2</v>
      </c>
      <c r="M37" s="8">
        <v>22210000000</v>
      </c>
      <c r="N37" s="8">
        <v>22330920124</v>
      </c>
      <c r="O37" s="38">
        <v>1</v>
      </c>
      <c r="P37" s="10">
        <v>0.14000000000000001</v>
      </c>
      <c r="Q37" s="38">
        <v>0.14000000000000001</v>
      </c>
      <c r="R37" s="8">
        <f>+R36-M33+M37</f>
        <v>90546971478.659988</v>
      </c>
      <c r="S37" s="8">
        <f>+S36-N33+N37</f>
        <v>91651707325</v>
      </c>
      <c r="T37" s="4">
        <f t="shared" si="1"/>
        <v>3109400000.0000005</v>
      </c>
      <c r="U37" s="34"/>
      <c r="V37" s="3"/>
      <c r="W37" s="3"/>
      <c r="X37" s="3"/>
    </row>
    <row r="38" spans="1:24" ht="26.25" customHeight="1" x14ac:dyDescent="0.2">
      <c r="A38" s="78"/>
      <c r="B38" s="25">
        <v>34</v>
      </c>
      <c r="C38" s="18" t="s">
        <v>22</v>
      </c>
      <c r="D38" s="19" t="s">
        <v>28</v>
      </c>
      <c r="E38" s="20" t="s">
        <v>29</v>
      </c>
      <c r="F38" s="35">
        <v>39932</v>
      </c>
      <c r="G38" s="35">
        <f t="shared" si="5"/>
        <v>39946</v>
      </c>
      <c r="H38" s="36">
        <v>14</v>
      </c>
      <c r="I38" s="36" t="s">
        <v>0</v>
      </c>
      <c r="J38" s="37" t="s">
        <v>2</v>
      </c>
      <c r="K38" s="38">
        <v>0</v>
      </c>
      <c r="L38" s="37" t="s">
        <v>2</v>
      </c>
      <c r="M38" s="8">
        <v>24820000000</v>
      </c>
      <c r="N38" s="8">
        <v>24955130008</v>
      </c>
      <c r="O38" s="38">
        <v>1</v>
      </c>
      <c r="P38" s="10">
        <v>0.14000000000000001</v>
      </c>
      <c r="Q38" s="38">
        <v>0.14000000000000001</v>
      </c>
      <c r="R38" s="8">
        <f>R37-2308489836.72-19100000000+M38</f>
        <v>93958481641.939987</v>
      </c>
      <c r="S38" s="8">
        <f>S37-2500000000-19211416030+N38</f>
        <v>94895421303</v>
      </c>
      <c r="T38" s="4">
        <f t="shared" si="1"/>
        <v>3474800000.0000005</v>
      </c>
      <c r="U38" s="34"/>
      <c r="V38" s="3"/>
      <c r="W38" s="3"/>
      <c r="X38" s="3"/>
    </row>
    <row r="39" spans="1:24" ht="26.25" customHeight="1" x14ac:dyDescent="0.2">
      <c r="A39" s="78"/>
      <c r="B39" s="25">
        <v>35</v>
      </c>
      <c r="C39" s="18" t="s">
        <v>22</v>
      </c>
      <c r="D39" s="19" t="s">
        <v>28</v>
      </c>
      <c r="E39" s="20" t="s">
        <v>29</v>
      </c>
      <c r="F39" s="35">
        <v>39933</v>
      </c>
      <c r="G39" s="35">
        <f t="shared" si="5"/>
        <v>39948</v>
      </c>
      <c r="H39" s="36">
        <v>15</v>
      </c>
      <c r="I39" s="36" t="s">
        <v>0</v>
      </c>
      <c r="J39" s="37" t="s">
        <v>2</v>
      </c>
      <c r="K39" s="38">
        <v>0</v>
      </c>
      <c r="L39" s="37" t="s">
        <v>2</v>
      </c>
      <c r="M39" s="8">
        <v>21870000000</v>
      </c>
      <c r="N39" s="8">
        <v>21997574271</v>
      </c>
      <c r="O39" s="38">
        <v>1</v>
      </c>
      <c r="P39" s="10">
        <v>0.14000000000000001</v>
      </c>
      <c r="Q39" s="38">
        <v>0.14000000000000001</v>
      </c>
      <c r="R39" s="8">
        <f>+R38+M39-M35</f>
        <v>91518481641.939987</v>
      </c>
      <c r="S39" s="8">
        <f>+S38+N39-N35</f>
        <v>92441188051</v>
      </c>
      <c r="T39" s="4">
        <f t="shared" si="1"/>
        <v>3061800000.0000005</v>
      </c>
      <c r="U39" s="34"/>
      <c r="V39" s="3"/>
      <c r="W39" s="3"/>
      <c r="X39" s="3"/>
    </row>
    <row r="40" spans="1:24" ht="26.25" customHeight="1" x14ac:dyDescent="0.2">
      <c r="A40" s="78"/>
      <c r="B40" s="25">
        <v>36</v>
      </c>
      <c r="C40" s="18" t="s">
        <v>22</v>
      </c>
      <c r="D40" s="19" t="s">
        <v>28</v>
      </c>
      <c r="E40" s="20" t="s">
        <v>29</v>
      </c>
      <c r="F40" s="35">
        <v>39939</v>
      </c>
      <c r="G40" s="35">
        <f t="shared" si="5"/>
        <v>39953</v>
      </c>
      <c r="H40" s="36">
        <v>14</v>
      </c>
      <c r="I40" s="36" t="s">
        <v>0</v>
      </c>
      <c r="J40" s="37" t="s">
        <v>2</v>
      </c>
      <c r="K40" s="38">
        <v>0</v>
      </c>
      <c r="L40" s="37" t="s">
        <v>2</v>
      </c>
      <c r="M40" s="8">
        <v>24170000000</v>
      </c>
      <c r="N40" s="8">
        <v>24301591148</v>
      </c>
      <c r="O40" s="38">
        <v>1</v>
      </c>
      <c r="P40" s="10">
        <v>0.14000000000000001</v>
      </c>
      <c r="Q40" s="38">
        <v>0.14000000000000001</v>
      </c>
      <c r="R40" s="8">
        <f>R39-17920000000+M40</f>
        <v>97768481641.939987</v>
      </c>
      <c r="S40" s="8">
        <f>S39-18017563648+N40</f>
        <v>98725215551</v>
      </c>
      <c r="T40" s="4">
        <f t="shared" si="1"/>
        <v>3383800000.0000005</v>
      </c>
      <c r="U40" s="34"/>
      <c r="V40" s="3"/>
      <c r="W40" s="3"/>
      <c r="X40" s="3"/>
    </row>
    <row r="41" spans="1:24" ht="26.25" customHeight="1" x14ac:dyDescent="0.2">
      <c r="A41" s="78"/>
      <c r="B41" s="25">
        <v>37</v>
      </c>
      <c r="C41" s="18" t="s">
        <v>22</v>
      </c>
      <c r="D41" s="19" t="s">
        <v>28</v>
      </c>
      <c r="E41" s="20" t="s">
        <v>29</v>
      </c>
      <c r="F41" s="35">
        <v>39941</v>
      </c>
      <c r="G41" s="35">
        <f t="shared" ref="G41:G46" si="6">+F41+H41</f>
        <v>39955</v>
      </c>
      <c r="H41" s="36">
        <v>14</v>
      </c>
      <c r="I41" s="36" t="s">
        <v>0</v>
      </c>
      <c r="J41" s="37" t="s">
        <v>2</v>
      </c>
      <c r="K41" s="38">
        <v>0</v>
      </c>
      <c r="L41" s="37" t="s">
        <v>2</v>
      </c>
      <c r="M41" s="8">
        <v>29000000000</v>
      </c>
      <c r="N41" s="8">
        <v>29157887600</v>
      </c>
      <c r="O41" s="38">
        <v>1</v>
      </c>
      <c r="P41" s="10">
        <v>0.14000000000000001</v>
      </c>
      <c r="Q41" s="38">
        <v>0.14000000000000001</v>
      </c>
      <c r="R41" s="8">
        <f>+R40-M37+M41</f>
        <v>104558481641.93999</v>
      </c>
      <c r="S41" s="8">
        <f>+S40-N37+N41</f>
        <v>105552183027</v>
      </c>
      <c r="T41" s="4">
        <f t="shared" si="1"/>
        <v>4060000000.0000005</v>
      </c>
      <c r="U41" s="34"/>
      <c r="V41" s="3"/>
      <c r="W41" s="3"/>
      <c r="X41" s="3"/>
    </row>
    <row r="42" spans="1:24" ht="26.25" customHeight="1" x14ac:dyDescent="0.2">
      <c r="A42" s="78"/>
      <c r="B42" s="25">
        <v>38</v>
      </c>
      <c r="C42" s="18" t="s">
        <v>22</v>
      </c>
      <c r="D42" s="19" t="s">
        <v>28</v>
      </c>
      <c r="E42" s="20" t="s">
        <v>29</v>
      </c>
      <c r="F42" s="35">
        <v>39946</v>
      </c>
      <c r="G42" s="35">
        <f t="shared" si="6"/>
        <v>39960</v>
      </c>
      <c r="H42" s="36">
        <v>14</v>
      </c>
      <c r="I42" s="36" t="s">
        <v>0</v>
      </c>
      <c r="J42" s="37" t="s">
        <v>2</v>
      </c>
      <c r="K42" s="38">
        <v>0</v>
      </c>
      <c r="L42" s="37" t="s">
        <v>2</v>
      </c>
      <c r="M42" s="8">
        <v>26530000000</v>
      </c>
      <c r="N42" s="8">
        <v>26674439932</v>
      </c>
      <c r="O42" s="38">
        <v>1</v>
      </c>
      <c r="P42" s="10">
        <v>0.14000000000000001</v>
      </c>
      <c r="Q42" s="38">
        <v>0.14000000000000001</v>
      </c>
      <c r="R42" s="8">
        <f>+R41+M42-M38</f>
        <v>106268481641.93999</v>
      </c>
      <c r="S42" s="8">
        <f>+S41+N42-N38</f>
        <v>107271492951</v>
      </c>
      <c r="T42" s="4">
        <f t="shared" si="1"/>
        <v>3714200000.0000005</v>
      </c>
      <c r="U42" s="34"/>
      <c r="V42" s="3"/>
      <c r="W42" s="3"/>
      <c r="X42" s="3"/>
    </row>
    <row r="43" spans="1:24" ht="26.25" customHeight="1" x14ac:dyDescent="0.2">
      <c r="A43" s="78"/>
      <c r="B43" s="25">
        <v>39</v>
      </c>
      <c r="C43" s="18" t="s">
        <v>22</v>
      </c>
      <c r="D43" s="19" t="s">
        <v>28</v>
      </c>
      <c r="E43" s="20" t="s">
        <v>29</v>
      </c>
      <c r="F43" s="35">
        <v>39948</v>
      </c>
      <c r="G43" s="35">
        <f t="shared" si="6"/>
        <v>39962</v>
      </c>
      <c r="H43" s="36">
        <v>14</v>
      </c>
      <c r="I43" s="36" t="s">
        <v>0</v>
      </c>
      <c r="J43" s="37" t="s">
        <v>2</v>
      </c>
      <c r="K43" s="38">
        <v>0</v>
      </c>
      <c r="L43" s="37" t="s">
        <v>2</v>
      </c>
      <c r="M43" s="8">
        <v>18380000000</v>
      </c>
      <c r="N43" s="8">
        <v>18480068072</v>
      </c>
      <c r="O43" s="38">
        <v>1</v>
      </c>
      <c r="P43" s="10">
        <v>0.14000000000000001</v>
      </c>
      <c r="Q43" s="38">
        <v>0.14000000000000001</v>
      </c>
      <c r="R43" s="8">
        <f>R42-21870000000+M43</f>
        <v>102778481641.93999</v>
      </c>
      <c r="S43" s="8">
        <f>S42-21997574271+N43</f>
        <v>103753986752</v>
      </c>
      <c r="T43" s="4">
        <f t="shared" si="1"/>
        <v>2573200000.0000005</v>
      </c>
      <c r="U43" s="34"/>
      <c r="V43" s="3"/>
      <c r="W43" s="3"/>
      <c r="X43" s="3"/>
    </row>
    <row r="44" spans="1:24" ht="26.25" customHeight="1" x14ac:dyDescent="0.2">
      <c r="A44" s="78"/>
      <c r="B44" s="25">
        <v>40</v>
      </c>
      <c r="C44" s="18" t="s">
        <v>22</v>
      </c>
      <c r="D44" s="19" t="s">
        <v>28</v>
      </c>
      <c r="E44" s="20" t="s">
        <v>29</v>
      </c>
      <c r="F44" s="35">
        <v>39953</v>
      </c>
      <c r="G44" s="35">
        <f t="shared" si="6"/>
        <v>39967</v>
      </c>
      <c r="H44" s="36">
        <v>14</v>
      </c>
      <c r="I44" s="36" t="s">
        <v>0</v>
      </c>
      <c r="J44" s="37" t="s">
        <v>2</v>
      </c>
      <c r="K44" s="38">
        <v>0</v>
      </c>
      <c r="L44" s="37" t="s">
        <v>2</v>
      </c>
      <c r="M44" s="8">
        <v>29620000000</v>
      </c>
      <c r="N44" s="8">
        <v>29781263128</v>
      </c>
      <c r="O44" s="38">
        <v>1</v>
      </c>
      <c r="P44" s="10">
        <v>0.14000000000000001</v>
      </c>
      <c r="Q44" s="38">
        <v>0.14000000000000001</v>
      </c>
      <c r="R44" s="8">
        <f>R43-24170000000+M44</f>
        <v>108228481641.93999</v>
      </c>
      <c r="S44" s="8">
        <f>S43-24301591148+N44</f>
        <v>109233658732</v>
      </c>
      <c r="T44" s="4">
        <f t="shared" si="1"/>
        <v>4146800000.0000005</v>
      </c>
      <c r="U44" s="34"/>
      <c r="V44" s="3"/>
      <c r="W44" s="3"/>
      <c r="X44" s="3"/>
    </row>
    <row r="45" spans="1:24" ht="26.25" customHeight="1" x14ac:dyDescent="0.2">
      <c r="A45" s="78"/>
      <c r="B45" s="25">
        <v>41</v>
      </c>
      <c r="C45" s="18" t="s">
        <v>22</v>
      </c>
      <c r="D45" s="19" t="s">
        <v>28</v>
      </c>
      <c r="E45" s="20" t="s">
        <v>29</v>
      </c>
      <c r="F45" s="35">
        <v>39955</v>
      </c>
      <c r="G45" s="35">
        <f t="shared" si="6"/>
        <v>39969</v>
      </c>
      <c r="H45" s="36">
        <v>14</v>
      </c>
      <c r="I45" s="36" t="s">
        <v>0</v>
      </c>
      <c r="J45" s="37" t="s">
        <v>2</v>
      </c>
      <c r="K45" s="38">
        <v>0</v>
      </c>
      <c r="L45" s="37" t="s">
        <v>2</v>
      </c>
      <c r="M45" s="8">
        <v>20820000000</v>
      </c>
      <c r="N45" s="8">
        <v>20933352408</v>
      </c>
      <c r="O45" s="38">
        <v>1</v>
      </c>
      <c r="P45" s="10">
        <v>0.14000000000000001</v>
      </c>
      <c r="Q45" s="38">
        <v>0.14000000000000001</v>
      </c>
      <c r="R45" s="8">
        <f>+R44+M45-M41</f>
        <v>100048481641.93999</v>
      </c>
      <c r="S45" s="8">
        <f>+S44+N45-N41</f>
        <v>101009123540</v>
      </c>
      <c r="T45" s="4">
        <f t="shared" si="1"/>
        <v>2914800000.0000005</v>
      </c>
      <c r="U45" s="34"/>
      <c r="V45" s="3"/>
      <c r="W45" s="3"/>
      <c r="X45" s="3"/>
    </row>
    <row r="46" spans="1:24" ht="26.25" customHeight="1" x14ac:dyDescent="0.2">
      <c r="A46" s="78"/>
      <c r="B46" s="25">
        <v>42</v>
      </c>
      <c r="C46" s="18" t="s">
        <v>22</v>
      </c>
      <c r="D46" s="19" t="s">
        <v>28</v>
      </c>
      <c r="E46" s="20" t="s">
        <v>29</v>
      </c>
      <c r="F46" s="35">
        <v>39960</v>
      </c>
      <c r="G46" s="35">
        <f t="shared" si="6"/>
        <v>39974</v>
      </c>
      <c r="H46" s="36">
        <v>14</v>
      </c>
      <c r="I46" s="36" t="s">
        <v>0</v>
      </c>
      <c r="J46" s="37" t="s">
        <v>2</v>
      </c>
      <c r="K46" s="38">
        <v>0</v>
      </c>
      <c r="L46" s="37" t="s">
        <v>2</v>
      </c>
      <c r="M46" s="8">
        <v>31700000000</v>
      </c>
      <c r="N46" s="8">
        <v>31872587480</v>
      </c>
      <c r="O46" s="38">
        <v>1</v>
      </c>
      <c r="P46" s="10">
        <v>0.14000000000000001</v>
      </c>
      <c r="Q46" s="38">
        <v>0.14000000000000001</v>
      </c>
      <c r="R46" s="8">
        <f>R45-1041456165-26530000000+M46</f>
        <v>104177025476.93999</v>
      </c>
      <c r="S46" s="8">
        <f>S45-1140000000-26674439932+N46</f>
        <v>105067271088</v>
      </c>
      <c r="T46" s="4">
        <f t="shared" si="1"/>
        <v>4438000000</v>
      </c>
      <c r="U46" s="34"/>
      <c r="V46" s="3"/>
      <c r="W46" s="3"/>
      <c r="X46" s="3"/>
    </row>
    <row r="47" spans="1:24" ht="26.25" customHeight="1" x14ac:dyDescent="0.2">
      <c r="A47" s="78"/>
      <c r="B47" s="25">
        <v>43</v>
      </c>
      <c r="C47" s="18" t="s">
        <v>22</v>
      </c>
      <c r="D47" s="19" t="s">
        <v>28</v>
      </c>
      <c r="E47" s="20" t="s">
        <v>29</v>
      </c>
      <c r="F47" s="35">
        <v>39962</v>
      </c>
      <c r="G47" s="35">
        <f t="shared" ref="G47:G53" si="7">+F47+H47</f>
        <v>39976</v>
      </c>
      <c r="H47" s="36">
        <v>14</v>
      </c>
      <c r="I47" s="36" t="s">
        <v>0</v>
      </c>
      <c r="J47" s="37" t="s">
        <v>2</v>
      </c>
      <c r="K47" s="38">
        <v>0</v>
      </c>
      <c r="L47" s="37" t="s">
        <v>2</v>
      </c>
      <c r="M47" s="8">
        <v>21720000000</v>
      </c>
      <c r="N47" s="8">
        <v>21838252368</v>
      </c>
      <c r="O47" s="38">
        <v>1</v>
      </c>
      <c r="P47" s="10">
        <v>0.14000000000000001</v>
      </c>
      <c r="Q47" s="38">
        <v>0.14000000000000001</v>
      </c>
      <c r="R47" s="8">
        <f>+R46-M43+M47</f>
        <v>107517025476.93999</v>
      </c>
      <c r="S47" s="8">
        <f>+S46-N43+N47</f>
        <v>108425455384</v>
      </c>
      <c r="T47" s="4">
        <f t="shared" si="1"/>
        <v>3040800000.0000005</v>
      </c>
      <c r="U47" s="34"/>
      <c r="V47" s="3"/>
      <c r="W47" s="3"/>
      <c r="X47" s="3"/>
    </row>
    <row r="48" spans="1:24" ht="26.25" customHeight="1" x14ac:dyDescent="0.2">
      <c r="A48" s="78"/>
      <c r="B48" s="25">
        <v>44</v>
      </c>
      <c r="C48" s="18" t="s">
        <v>22</v>
      </c>
      <c r="D48" s="19" t="s">
        <v>28</v>
      </c>
      <c r="E48" s="20" t="s">
        <v>29</v>
      </c>
      <c r="F48" s="35">
        <v>39967</v>
      </c>
      <c r="G48" s="35">
        <f t="shared" si="7"/>
        <v>39981</v>
      </c>
      <c r="H48" s="36">
        <v>14</v>
      </c>
      <c r="I48" s="36" t="s">
        <v>0</v>
      </c>
      <c r="J48" s="37" t="s">
        <v>2</v>
      </c>
      <c r="K48" s="38">
        <v>0</v>
      </c>
      <c r="L48" s="37" t="s">
        <v>2</v>
      </c>
      <c r="M48" s="8">
        <v>31760000000</v>
      </c>
      <c r="N48" s="8">
        <v>31932914144</v>
      </c>
      <c r="O48" s="38">
        <v>1</v>
      </c>
      <c r="P48" s="10">
        <v>0.14000000000000001</v>
      </c>
      <c r="Q48" s="38">
        <v>0.14000000000000001</v>
      </c>
      <c r="R48" s="8">
        <f>+R47+M48-M44</f>
        <v>109657025476.94</v>
      </c>
      <c r="S48" s="8">
        <f>+S47+N48-N44</f>
        <v>110577106400</v>
      </c>
      <c r="T48" s="4">
        <f t="shared" si="1"/>
        <v>4446400000</v>
      </c>
      <c r="U48" s="34"/>
      <c r="V48" s="3"/>
      <c r="W48" s="3"/>
      <c r="X48" s="3"/>
    </row>
    <row r="49" spans="1:24" ht="26.25" customHeight="1" x14ac:dyDescent="0.2">
      <c r="A49" s="78"/>
      <c r="B49" s="26">
        <v>45</v>
      </c>
      <c r="C49" s="18" t="s">
        <v>22</v>
      </c>
      <c r="D49" s="19" t="s">
        <v>28</v>
      </c>
      <c r="E49" s="20" t="s">
        <v>29</v>
      </c>
      <c r="F49" s="39">
        <v>39969</v>
      </c>
      <c r="G49" s="39">
        <f t="shared" si="7"/>
        <v>39983</v>
      </c>
      <c r="H49" s="40">
        <v>14</v>
      </c>
      <c r="I49" s="40" t="s">
        <v>0</v>
      </c>
      <c r="J49" s="41" t="s">
        <v>2</v>
      </c>
      <c r="K49" s="42">
        <v>0</v>
      </c>
      <c r="L49" s="41" t="s">
        <v>2</v>
      </c>
      <c r="M49" s="9">
        <v>30170000000</v>
      </c>
      <c r="N49" s="9">
        <v>30334257548</v>
      </c>
      <c r="O49" s="42">
        <v>1</v>
      </c>
      <c r="P49" s="12">
        <v>0.14000000000000001</v>
      </c>
      <c r="Q49" s="42">
        <v>0.14000000000000001</v>
      </c>
      <c r="R49" s="9">
        <f>+R48-M45+M49</f>
        <v>119007025476.94</v>
      </c>
      <c r="S49" s="9">
        <f>+S48-N45+N49</f>
        <v>119978011540</v>
      </c>
      <c r="T49" s="4">
        <f t="shared" si="1"/>
        <v>4223800000.0000005</v>
      </c>
      <c r="U49" s="34"/>
      <c r="V49" s="3"/>
      <c r="W49" s="3"/>
      <c r="X49" s="3"/>
    </row>
    <row r="50" spans="1:24" ht="26.25" customHeight="1" x14ac:dyDescent="0.2">
      <c r="A50" s="78"/>
      <c r="B50" s="25">
        <v>46</v>
      </c>
      <c r="C50" s="18" t="s">
        <v>22</v>
      </c>
      <c r="D50" s="19" t="s">
        <v>28</v>
      </c>
      <c r="E50" s="20" t="s">
        <v>29</v>
      </c>
      <c r="F50" s="35">
        <v>39974</v>
      </c>
      <c r="G50" s="35">
        <f t="shared" si="7"/>
        <v>39988</v>
      </c>
      <c r="H50" s="36">
        <v>14</v>
      </c>
      <c r="I50" s="36" t="s">
        <v>0</v>
      </c>
      <c r="J50" s="37" t="s">
        <v>2</v>
      </c>
      <c r="K50" s="38">
        <v>0</v>
      </c>
      <c r="L50" s="37" t="s">
        <v>2</v>
      </c>
      <c r="M50" s="8">
        <v>25170000000</v>
      </c>
      <c r="N50" s="8">
        <v>25297249452</v>
      </c>
      <c r="O50" s="38">
        <v>1</v>
      </c>
      <c r="P50" s="10">
        <v>0.13</v>
      </c>
      <c r="Q50" s="38">
        <v>0.13</v>
      </c>
      <c r="R50" s="8">
        <f>+R49+M50-M46</f>
        <v>112477025476.94</v>
      </c>
      <c r="S50" s="8">
        <f>+S49+N50-N46</f>
        <v>113402673512</v>
      </c>
      <c r="T50" s="4">
        <f t="shared" si="1"/>
        <v>3272100000</v>
      </c>
      <c r="U50" s="34"/>
      <c r="V50" s="3"/>
      <c r="W50" s="3"/>
      <c r="X50" s="3"/>
    </row>
    <row r="51" spans="1:24" ht="26.25" customHeight="1" x14ac:dyDescent="0.2">
      <c r="A51" s="78"/>
      <c r="B51" s="25">
        <v>47</v>
      </c>
      <c r="C51" s="18" t="s">
        <v>22</v>
      </c>
      <c r="D51" s="19" t="s">
        <v>28</v>
      </c>
      <c r="E51" s="20" t="s">
        <v>29</v>
      </c>
      <c r="F51" s="35">
        <v>39976</v>
      </c>
      <c r="G51" s="35">
        <f t="shared" si="7"/>
        <v>39990</v>
      </c>
      <c r="H51" s="36">
        <v>14</v>
      </c>
      <c r="I51" s="36" t="s">
        <v>0</v>
      </c>
      <c r="J51" s="37" t="s">
        <v>2</v>
      </c>
      <c r="K51" s="38">
        <v>0</v>
      </c>
      <c r="L51" s="37" t="s">
        <v>2</v>
      </c>
      <c r="M51" s="8">
        <v>14920000000</v>
      </c>
      <c r="N51" s="8">
        <v>14995429552</v>
      </c>
      <c r="O51" s="38">
        <v>1</v>
      </c>
      <c r="P51" s="10">
        <v>0.13</v>
      </c>
      <c r="Q51" s="38">
        <v>0.13</v>
      </c>
      <c r="R51" s="8">
        <f t="shared" ref="R51:S53" si="8">+R50-M47+M51</f>
        <v>105677025476.94</v>
      </c>
      <c r="S51" s="8">
        <f t="shared" si="8"/>
        <v>106559850696</v>
      </c>
      <c r="T51" s="4">
        <f t="shared" si="1"/>
        <v>1939600000</v>
      </c>
      <c r="U51" s="34"/>
      <c r="V51" s="3"/>
      <c r="W51" s="3"/>
      <c r="X51" s="3"/>
    </row>
    <row r="52" spans="1:24" ht="26.25" customHeight="1" x14ac:dyDescent="0.2">
      <c r="A52" s="78"/>
      <c r="B52" s="25">
        <v>48</v>
      </c>
      <c r="C52" s="18" t="s">
        <v>22</v>
      </c>
      <c r="D52" s="19" t="s">
        <v>28</v>
      </c>
      <c r="E52" s="20" t="s">
        <v>29</v>
      </c>
      <c r="F52" s="35">
        <v>39981</v>
      </c>
      <c r="G52" s="35">
        <f t="shared" si="7"/>
        <v>39995</v>
      </c>
      <c r="H52" s="36">
        <v>14</v>
      </c>
      <c r="I52" s="36" t="s">
        <v>0</v>
      </c>
      <c r="J52" s="37" t="s">
        <v>2</v>
      </c>
      <c r="K52" s="38">
        <v>0</v>
      </c>
      <c r="L52" s="37" t="s">
        <v>2</v>
      </c>
      <c r="M52" s="8">
        <v>23830000000</v>
      </c>
      <c r="N52" s="8">
        <v>23950474948</v>
      </c>
      <c r="O52" s="38">
        <v>1</v>
      </c>
      <c r="P52" s="10">
        <v>0.13</v>
      </c>
      <c r="Q52" s="38">
        <v>0.13</v>
      </c>
      <c r="R52" s="8">
        <f t="shared" si="8"/>
        <v>97747025476.940002</v>
      </c>
      <c r="S52" s="8">
        <f t="shared" si="8"/>
        <v>98577411500</v>
      </c>
      <c r="T52" s="4">
        <f t="shared" si="1"/>
        <v>3097900000</v>
      </c>
      <c r="U52" s="34"/>
      <c r="V52" s="3"/>
      <c r="W52" s="3"/>
      <c r="X52" s="3"/>
    </row>
    <row r="53" spans="1:24" ht="26.25" customHeight="1" x14ac:dyDescent="0.2">
      <c r="A53" s="78"/>
      <c r="B53" s="25">
        <v>49</v>
      </c>
      <c r="C53" s="18" t="s">
        <v>22</v>
      </c>
      <c r="D53" s="19" t="s">
        <v>28</v>
      </c>
      <c r="E53" s="20" t="s">
        <v>29</v>
      </c>
      <c r="F53" s="35">
        <v>39983</v>
      </c>
      <c r="G53" s="35">
        <f t="shared" si="7"/>
        <v>39997</v>
      </c>
      <c r="H53" s="36">
        <v>14</v>
      </c>
      <c r="I53" s="36" t="s">
        <v>0</v>
      </c>
      <c r="J53" s="37" t="s">
        <v>2</v>
      </c>
      <c r="K53" s="38">
        <v>0</v>
      </c>
      <c r="L53" s="37" t="s">
        <v>2</v>
      </c>
      <c r="M53" s="8">
        <v>37720000000</v>
      </c>
      <c r="N53" s="8">
        <v>37910697232</v>
      </c>
      <c r="O53" s="38">
        <v>1</v>
      </c>
      <c r="P53" s="10">
        <v>0.13</v>
      </c>
      <c r="Q53" s="38">
        <v>0.13</v>
      </c>
      <c r="R53" s="8">
        <f t="shared" si="8"/>
        <v>105297025476.94</v>
      </c>
      <c r="S53" s="8">
        <f t="shared" si="8"/>
        <v>106153851184</v>
      </c>
      <c r="T53" s="4">
        <f t="shared" si="1"/>
        <v>4903600000</v>
      </c>
      <c r="U53" s="34"/>
      <c r="V53" s="3"/>
      <c r="W53" s="3"/>
      <c r="X53" s="3"/>
    </row>
    <row r="54" spans="1:24" ht="26.25" customHeight="1" x14ac:dyDescent="0.2">
      <c r="A54" s="79"/>
      <c r="B54" s="75">
        <v>50</v>
      </c>
      <c r="C54" s="18" t="s">
        <v>22</v>
      </c>
      <c r="D54" s="19" t="s">
        <v>28</v>
      </c>
      <c r="E54" s="20" t="s">
        <v>29</v>
      </c>
      <c r="F54" s="39">
        <v>39988</v>
      </c>
      <c r="G54" s="39">
        <f t="shared" ref="G54:G61" si="9">+F54+H54</f>
        <v>40002</v>
      </c>
      <c r="H54" s="40">
        <v>14</v>
      </c>
      <c r="I54" s="40" t="s">
        <v>0</v>
      </c>
      <c r="J54" s="41" t="s">
        <v>2</v>
      </c>
      <c r="K54" s="42">
        <v>0</v>
      </c>
      <c r="L54" s="41" t="s">
        <v>2</v>
      </c>
      <c r="M54" s="9">
        <v>36730000000</v>
      </c>
      <c r="N54" s="9">
        <v>36915692188</v>
      </c>
      <c r="O54" s="42">
        <v>1</v>
      </c>
      <c r="P54" s="12">
        <v>0.13</v>
      </c>
      <c r="Q54" s="42">
        <v>0.13</v>
      </c>
      <c r="R54" s="9">
        <f>R53-1823161434.04-25170000000+M54</f>
        <v>115033864042.90001</v>
      </c>
      <c r="S54" s="9">
        <f>S53-2000000000-25297249452+N54</f>
        <v>115772293920</v>
      </c>
      <c r="T54" s="4">
        <f t="shared" si="1"/>
        <v>4774900000</v>
      </c>
      <c r="U54" s="34"/>
      <c r="V54" s="3"/>
      <c r="W54" s="3"/>
      <c r="X54" s="3"/>
    </row>
    <row r="55" spans="1:24" ht="26.25" customHeight="1" x14ac:dyDescent="0.2">
      <c r="A55" s="84">
        <v>2009</v>
      </c>
      <c r="B55" s="66">
        <v>51</v>
      </c>
      <c r="C55" s="67" t="s">
        <v>22</v>
      </c>
      <c r="D55" s="68" t="s">
        <v>28</v>
      </c>
      <c r="E55" s="69" t="s">
        <v>29</v>
      </c>
      <c r="F55" s="70">
        <v>39990</v>
      </c>
      <c r="G55" s="70">
        <f t="shared" si="9"/>
        <v>40004</v>
      </c>
      <c r="H55" s="71">
        <v>14</v>
      </c>
      <c r="I55" s="71" t="s">
        <v>0</v>
      </c>
      <c r="J55" s="72" t="s">
        <v>2</v>
      </c>
      <c r="K55" s="73">
        <v>0</v>
      </c>
      <c r="L55" s="72" t="s">
        <v>2</v>
      </c>
      <c r="M55" s="50">
        <v>18990000000</v>
      </c>
      <c r="N55" s="50">
        <v>19086005844</v>
      </c>
      <c r="O55" s="73">
        <v>1</v>
      </c>
      <c r="P55" s="74">
        <v>0.13</v>
      </c>
      <c r="Q55" s="73">
        <v>0.13</v>
      </c>
      <c r="R55" s="50">
        <f>R54-14920000000+M55</f>
        <v>119103864042.90001</v>
      </c>
      <c r="S55" s="50">
        <f>S54-14995429552+N55</f>
        <v>119862870212</v>
      </c>
      <c r="T55" s="4">
        <f t="shared" si="1"/>
        <v>2468700000</v>
      </c>
      <c r="U55" s="34"/>
      <c r="V55" s="3"/>
      <c r="W55" s="3"/>
      <c r="X55" s="3"/>
    </row>
    <row r="56" spans="1:24" ht="26.25" customHeight="1" x14ac:dyDescent="0.2">
      <c r="A56" s="84"/>
      <c r="B56" s="25">
        <v>52</v>
      </c>
      <c r="C56" s="18" t="s">
        <v>22</v>
      </c>
      <c r="D56" s="19" t="s">
        <v>28</v>
      </c>
      <c r="E56" s="20" t="s">
        <v>29</v>
      </c>
      <c r="F56" s="35">
        <v>39995</v>
      </c>
      <c r="G56" s="35">
        <f t="shared" si="9"/>
        <v>40009</v>
      </c>
      <c r="H56" s="36">
        <v>14</v>
      </c>
      <c r="I56" s="36" t="s">
        <v>0</v>
      </c>
      <c r="J56" s="37" t="s">
        <v>2</v>
      </c>
      <c r="K56" s="38">
        <v>0</v>
      </c>
      <c r="L56" s="37" t="s">
        <v>2</v>
      </c>
      <c r="M56" s="8">
        <v>23250000000</v>
      </c>
      <c r="N56" s="8">
        <v>23367542700</v>
      </c>
      <c r="O56" s="38">
        <v>1</v>
      </c>
      <c r="P56" s="10">
        <v>0.13</v>
      </c>
      <c r="Q56" s="38">
        <v>0.13</v>
      </c>
      <c r="R56" s="8">
        <f>R55-23830000000+M56</f>
        <v>118523864042.90001</v>
      </c>
      <c r="S56" s="8">
        <f>S55-23950474948+N56</f>
        <v>119279937964</v>
      </c>
      <c r="T56" s="4">
        <f t="shared" si="1"/>
        <v>3022500000</v>
      </c>
      <c r="U56" s="34"/>
      <c r="V56" s="3"/>
      <c r="W56" s="3"/>
      <c r="X56" s="3"/>
    </row>
    <row r="57" spans="1:24" ht="26.25" customHeight="1" x14ac:dyDescent="0.2">
      <c r="A57" s="84"/>
      <c r="B57" s="25">
        <v>53</v>
      </c>
      <c r="C57" s="18" t="s">
        <v>22</v>
      </c>
      <c r="D57" s="19" t="s">
        <v>28</v>
      </c>
      <c r="E57" s="20" t="s">
        <v>29</v>
      </c>
      <c r="F57" s="35">
        <v>39997</v>
      </c>
      <c r="G57" s="35">
        <f t="shared" si="9"/>
        <v>40011</v>
      </c>
      <c r="H57" s="36">
        <v>14</v>
      </c>
      <c r="I57" s="36" t="s">
        <v>0</v>
      </c>
      <c r="J57" s="37" t="s">
        <v>2</v>
      </c>
      <c r="K57" s="38">
        <v>0</v>
      </c>
      <c r="L57" s="37" t="s">
        <v>2</v>
      </c>
      <c r="M57" s="8">
        <v>36710000000</v>
      </c>
      <c r="N57" s="8">
        <v>36895591076</v>
      </c>
      <c r="O57" s="38">
        <v>1</v>
      </c>
      <c r="P57" s="10">
        <v>0.13</v>
      </c>
      <c r="Q57" s="38">
        <v>0.13</v>
      </c>
      <c r="R57" s="8">
        <f>+R56-M53+M57</f>
        <v>117513864042.90001</v>
      </c>
      <c r="S57" s="8">
        <f>+S56-N53+N57</f>
        <v>118264831808</v>
      </c>
      <c r="T57" s="4">
        <f t="shared" si="1"/>
        <v>4772300000</v>
      </c>
      <c r="U57" s="34"/>
      <c r="V57" s="3"/>
      <c r="W57" s="3"/>
      <c r="X57" s="3"/>
    </row>
    <row r="58" spans="1:24" ht="26.25" customHeight="1" x14ac:dyDescent="0.2">
      <c r="A58" s="84"/>
      <c r="B58" s="25">
        <v>54</v>
      </c>
      <c r="C58" s="18" t="s">
        <v>22</v>
      </c>
      <c r="D58" s="19" t="s">
        <v>28</v>
      </c>
      <c r="E58" s="20" t="s">
        <v>29</v>
      </c>
      <c r="F58" s="35">
        <v>40002</v>
      </c>
      <c r="G58" s="35">
        <f t="shared" si="9"/>
        <v>40016</v>
      </c>
      <c r="H58" s="36">
        <v>14</v>
      </c>
      <c r="I58" s="36" t="s">
        <v>0</v>
      </c>
      <c r="J58" s="37" t="s">
        <v>2</v>
      </c>
      <c r="K58" s="38">
        <v>0</v>
      </c>
      <c r="L58" s="37" t="s">
        <v>2</v>
      </c>
      <c r="M58" s="8">
        <v>40240000000</v>
      </c>
      <c r="N58" s="8">
        <v>40443437344</v>
      </c>
      <c r="O58" s="38">
        <v>1</v>
      </c>
      <c r="P58" s="10">
        <v>0.13</v>
      </c>
      <c r="Q58" s="38">
        <v>0.13</v>
      </c>
      <c r="R58" s="8">
        <f>+R57+M58-M54</f>
        <v>121023864042.90002</v>
      </c>
      <c r="S58" s="8">
        <f>+S57+N58-N54</f>
        <v>121792576964</v>
      </c>
      <c r="T58" s="4">
        <f t="shared" si="1"/>
        <v>5231200000</v>
      </c>
      <c r="U58" s="34"/>
      <c r="V58" s="3"/>
      <c r="W58" s="3"/>
      <c r="X58" s="3"/>
    </row>
    <row r="59" spans="1:24" ht="26.25" customHeight="1" x14ac:dyDescent="0.2">
      <c r="A59" s="84"/>
      <c r="B59" s="25">
        <v>55</v>
      </c>
      <c r="C59" s="18" t="s">
        <v>22</v>
      </c>
      <c r="D59" s="19" t="s">
        <v>28</v>
      </c>
      <c r="E59" s="20" t="s">
        <v>29</v>
      </c>
      <c r="F59" s="35">
        <v>40004</v>
      </c>
      <c r="G59" s="35">
        <f t="shared" si="9"/>
        <v>40018</v>
      </c>
      <c r="H59" s="36">
        <v>14</v>
      </c>
      <c r="I59" s="36" t="s">
        <v>0</v>
      </c>
      <c r="J59" s="37" t="s">
        <v>2</v>
      </c>
      <c r="K59" s="38">
        <v>0</v>
      </c>
      <c r="L59" s="37" t="s">
        <v>2</v>
      </c>
      <c r="M59" s="8">
        <v>15710000000</v>
      </c>
      <c r="N59" s="8">
        <v>15783313857</v>
      </c>
      <c r="O59" s="38">
        <v>1</v>
      </c>
      <c r="P59" s="10">
        <v>0.12</v>
      </c>
      <c r="Q59" s="38">
        <v>0.12</v>
      </c>
      <c r="R59" s="8">
        <f>+R58-M55+M59</f>
        <v>117743864042.90002</v>
      </c>
      <c r="S59" s="8">
        <f>+S58-N55+N59</f>
        <v>118489884977</v>
      </c>
      <c r="T59" s="4">
        <f t="shared" si="1"/>
        <v>1885200000</v>
      </c>
      <c r="U59" s="34"/>
      <c r="V59" s="3"/>
      <c r="W59" s="3"/>
      <c r="X59" s="3"/>
    </row>
    <row r="60" spans="1:24" ht="26.25" customHeight="1" x14ac:dyDescent="0.2">
      <c r="A60" s="84"/>
      <c r="B60" s="25">
        <v>56</v>
      </c>
      <c r="C60" s="18" t="s">
        <v>22</v>
      </c>
      <c r="D60" s="19" t="s">
        <v>28</v>
      </c>
      <c r="E60" s="20" t="s">
        <v>29</v>
      </c>
      <c r="F60" s="35">
        <v>40009</v>
      </c>
      <c r="G60" s="35">
        <f t="shared" si="9"/>
        <v>40023</v>
      </c>
      <c r="H60" s="36">
        <v>14</v>
      </c>
      <c r="I60" s="36" t="s">
        <v>0</v>
      </c>
      <c r="J60" s="37" t="s">
        <v>2</v>
      </c>
      <c r="K60" s="38">
        <v>0</v>
      </c>
      <c r="L60" s="37" t="s">
        <v>2</v>
      </c>
      <c r="M60" s="8">
        <v>16430000000</v>
      </c>
      <c r="N60" s="8">
        <v>16506673881</v>
      </c>
      <c r="O60" s="38">
        <v>1</v>
      </c>
      <c r="P60" s="10">
        <v>0.12</v>
      </c>
      <c r="Q60" s="38">
        <v>0.12</v>
      </c>
      <c r="R60" s="8">
        <f>R59-23250000000+M60</f>
        <v>110923864042.90002</v>
      </c>
      <c r="S60" s="8">
        <f>S59-23367542700+N60</f>
        <v>111629016158</v>
      </c>
      <c r="T60" s="4">
        <f t="shared" si="1"/>
        <v>1971600000</v>
      </c>
      <c r="U60" s="34"/>
      <c r="V60" s="3"/>
      <c r="W60" s="3"/>
      <c r="X60" s="3"/>
    </row>
    <row r="61" spans="1:24" ht="26.25" customHeight="1" x14ac:dyDescent="0.2">
      <c r="A61" s="84"/>
      <c r="B61" s="25">
        <v>57</v>
      </c>
      <c r="C61" s="18" t="s">
        <v>22</v>
      </c>
      <c r="D61" s="19" t="s">
        <v>28</v>
      </c>
      <c r="E61" s="20" t="s">
        <v>29</v>
      </c>
      <c r="F61" s="35">
        <v>40011</v>
      </c>
      <c r="G61" s="35">
        <f t="shared" si="9"/>
        <v>40025</v>
      </c>
      <c r="H61" s="36">
        <v>14</v>
      </c>
      <c r="I61" s="36" t="s">
        <v>0</v>
      </c>
      <c r="J61" s="37" t="s">
        <v>2</v>
      </c>
      <c r="K61" s="38">
        <v>0</v>
      </c>
      <c r="L61" s="37" t="s">
        <v>2</v>
      </c>
      <c r="M61" s="8">
        <v>35320000000</v>
      </c>
      <c r="N61" s="8">
        <v>35484827844</v>
      </c>
      <c r="O61" s="38">
        <v>1</v>
      </c>
      <c r="P61" s="10">
        <v>0.12</v>
      </c>
      <c r="Q61" s="38">
        <v>0.12</v>
      </c>
      <c r="R61" s="8">
        <f>+R60+M61-M57</f>
        <v>109533864042.90002</v>
      </c>
      <c r="S61" s="8">
        <f>+S60+N61-N57</f>
        <v>110218252926</v>
      </c>
      <c r="T61" s="4">
        <f t="shared" ref="T61:T108" si="10">Q61*M61</f>
        <v>4238400000</v>
      </c>
      <c r="U61" s="34"/>
      <c r="V61" s="3"/>
      <c r="W61" s="3"/>
      <c r="X61" s="3"/>
    </row>
    <row r="62" spans="1:24" ht="26.25" customHeight="1" x14ac:dyDescent="0.2">
      <c r="A62" s="84"/>
      <c r="B62" s="25">
        <v>58</v>
      </c>
      <c r="C62" s="18" t="s">
        <v>22</v>
      </c>
      <c r="D62" s="19" t="s">
        <v>28</v>
      </c>
      <c r="E62" s="20" t="s">
        <v>29</v>
      </c>
      <c r="F62" s="35">
        <v>40016</v>
      </c>
      <c r="G62" s="35">
        <f t="shared" ref="G62:G68" si="11">+F62+H62</f>
        <v>40030</v>
      </c>
      <c r="H62" s="36">
        <v>14</v>
      </c>
      <c r="I62" s="36" t="s">
        <v>0</v>
      </c>
      <c r="J62" s="37" t="s">
        <v>2</v>
      </c>
      <c r="K62" s="38">
        <v>0</v>
      </c>
      <c r="L62" s="37" t="s">
        <v>2</v>
      </c>
      <c r="M62" s="8">
        <v>44220000000</v>
      </c>
      <c r="N62" s="8">
        <v>44426361474</v>
      </c>
      <c r="O62" s="38">
        <v>1</v>
      </c>
      <c r="P62" s="10">
        <v>0.12</v>
      </c>
      <c r="Q62" s="38">
        <v>0.12</v>
      </c>
      <c r="R62" s="8">
        <f>R61-40240000000+M62</f>
        <v>113513864042.90002</v>
      </c>
      <c r="S62" s="8">
        <f>S61-40443437344+N62</f>
        <v>114201177056</v>
      </c>
      <c r="T62" s="4">
        <f t="shared" si="10"/>
        <v>5306400000</v>
      </c>
      <c r="U62" s="34"/>
      <c r="V62" s="3"/>
      <c r="W62" s="3"/>
      <c r="X62" s="3"/>
    </row>
    <row r="63" spans="1:24" ht="26.25" customHeight="1" x14ac:dyDescent="0.2">
      <c r="A63" s="84"/>
      <c r="B63" s="25">
        <v>59</v>
      </c>
      <c r="C63" s="18" t="s">
        <v>22</v>
      </c>
      <c r="D63" s="19" t="s">
        <v>28</v>
      </c>
      <c r="E63" s="20" t="s">
        <v>29</v>
      </c>
      <c r="F63" s="35">
        <v>40018</v>
      </c>
      <c r="G63" s="35">
        <f t="shared" si="11"/>
        <v>40032</v>
      </c>
      <c r="H63" s="36">
        <v>14</v>
      </c>
      <c r="I63" s="36" t="s">
        <v>0</v>
      </c>
      <c r="J63" s="37" t="s">
        <v>2</v>
      </c>
      <c r="K63" s="38">
        <v>0</v>
      </c>
      <c r="L63" s="37" t="s">
        <v>2</v>
      </c>
      <c r="M63" s="8">
        <v>33960000000</v>
      </c>
      <c r="N63" s="8">
        <v>34118481132</v>
      </c>
      <c r="O63" s="38">
        <v>1</v>
      </c>
      <c r="P63" s="10">
        <v>0.12</v>
      </c>
      <c r="Q63" s="38">
        <v>0.12</v>
      </c>
      <c r="R63" s="8">
        <f>+R62-M59+M63</f>
        <v>131763864042.90002</v>
      </c>
      <c r="S63" s="8">
        <f>+S62-N59+N63</f>
        <v>132536344331</v>
      </c>
      <c r="T63" s="4">
        <f t="shared" si="10"/>
        <v>4075200000</v>
      </c>
      <c r="U63" s="34"/>
      <c r="V63" s="3"/>
      <c r="W63" s="3"/>
      <c r="X63" s="3"/>
    </row>
    <row r="64" spans="1:24" ht="26.25" customHeight="1" x14ac:dyDescent="0.2">
      <c r="A64" s="84"/>
      <c r="B64" s="25">
        <v>60</v>
      </c>
      <c r="C64" s="18" t="s">
        <v>22</v>
      </c>
      <c r="D64" s="19" t="s">
        <v>28</v>
      </c>
      <c r="E64" s="20" t="s">
        <v>29</v>
      </c>
      <c r="F64" s="35">
        <v>40023</v>
      </c>
      <c r="G64" s="35">
        <f t="shared" si="11"/>
        <v>40037</v>
      </c>
      <c r="H64" s="36">
        <v>14</v>
      </c>
      <c r="I64" s="36" t="s">
        <v>0</v>
      </c>
      <c r="J64" s="37" t="s">
        <v>2</v>
      </c>
      <c r="K64" s="38">
        <v>0</v>
      </c>
      <c r="L64" s="37" t="s">
        <v>2</v>
      </c>
      <c r="M64" s="8">
        <v>32535000000</v>
      </c>
      <c r="N64" s="8">
        <v>32686831084.5</v>
      </c>
      <c r="O64" s="38">
        <v>1</v>
      </c>
      <c r="P64" s="10">
        <v>0.12</v>
      </c>
      <c r="Q64" s="38">
        <v>0.12</v>
      </c>
      <c r="R64" s="8">
        <f>+R63+M64-M60-M11</f>
        <v>146035000000.00003</v>
      </c>
      <c r="S64" s="8">
        <f>+S63+N64-N60-N11</f>
        <v>146716501534.5</v>
      </c>
      <c r="T64" s="4">
        <f t="shared" si="10"/>
        <v>3904200000</v>
      </c>
      <c r="U64" s="34"/>
      <c r="V64" s="3"/>
      <c r="W64" s="3"/>
      <c r="X64" s="3"/>
    </row>
    <row r="65" spans="1:24" ht="26.25" customHeight="1" x14ac:dyDescent="0.2">
      <c r="A65" s="84"/>
      <c r="B65" s="25">
        <v>61</v>
      </c>
      <c r="C65" s="18" t="s">
        <v>22</v>
      </c>
      <c r="D65" s="19" t="s">
        <v>28</v>
      </c>
      <c r="E65" s="20" t="s">
        <v>29</v>
      </c>
      <c r="F65" s="35">
        <v>40025</v>
      </c>
      <c r="G65" s="35">
        <f t="shared" si="11"/>
        <v>40039</v>
      </c>
      <c r="H65" s="36">
        <v>14</v>
      </c>
      <c r="I65" s="36" t="s">
        <v>0</v>
      </c>
      <c r="J65" s="37" t="s">
        <v>2</v>
      </c>
      <c r="K65" s="38">
        <v>0</v>
      </c>
      <c r="L65" s="37" t="s">
        <v>2</v>
      </c>
      <c r="M65" s="8">
        <v>34550000000</v>
      </c>
      <c r="N65" s="8">
        <v>34711234485</v>
      </c>
      <c r="O65" s="38">
        <v>1</v>
      </c>
      <c r="P65" s="10">
        <v>0.12</v>
      </c>
      <c r="Q65" s="38">
        <v>0.12</v>
      </c>
      <c r="R65" s="8">
        <f>+R64-M61+M65</f>
        <v>145265000000.00003</v>
      </c>
      <c r="S65" s="8">
        <f>+S64-N61+N65</f>
        <v>145942908175.5</v>
      </c>
      <c r="T65" s="4">
        <f t="shared" si="10"/>
        <v>4146000000</v>
      </c>
      <c r="U65" s="34"/>
      <c r="V65" s="3"/>
      <c r="W65" s="3"/>
      <c r="X65" s="3"/>
    </row>
    <row r="66" spans="1:24" ht="26.25" customHeight="1" x14ac:dyDescent="0.2">
      <c r="A66" s="84"/>
      <c r="B66" s="25">
        <v>62</v>
      </c>
      <c r="C66" s="18" t="s">
        <v>22</v>
      </c>
      <c r="D66" s="19" t="s">
        <v>28</v>
      </c>
      <c r="E66" s="20" t="s">
        <v>29</v>
      </c>
      <c r="F66" s="35">
        <v>40030</v>
      </c>
      <c r="G66" s="35">
        <f t="shared" si="11"/>
        <v>40044</v>
      </c>
      <c r="H66" s="36">
        <v>14</v>
      </c>
      <c r="I66" s="36" t="s">
        <v>0</v>
      </c>
      <c r="J66" s="37" t="s">
        <v>2</v>
      </c>
      <c r="K66" s="38">
        <v>0</v>
      </c>
      <c r="L66" s="37" t="s">
        <v>2</v>
      </c>
      <c r="M66" s="8">
        <v>35140000000</v>
      </c>
      <c r="N66" s="8">
        <v>35303987838</v>
      </c>
      <c r="O66" s="38">
        <v>1</v>
      </c>
      <c r="P66" s="10">
        <v>0.12</v>
      </c>
      <c r="Q66" s="38">
        <v>0.12</v>
      </c>
      <c r="R66" s="8">
        <f>R65-44220000000+M66</f>
        <v>136185000000.00003</v>
      </c>
      <c r="S66" s="8">
        <f>S65-44426361474+N66</f>
        <v>136820534539.5</v>
      </c>
      <c r="T66" s="4">
        <f t="shared" si="10"/>
        <v>4216800000</v>
      </c>
      <c r="U66" s="34"/>
      <c r="V66" s="3"/>
      <c r="W66" s="3"/>
      <c r="X66" s="3"/>
    </row>
    <row r="67" spans="1:24" ht="26.25" customHeight="1" x14ac:dyDescent="0.2">
      <c r="A67" s="84"/>
      <c r="B67" s="25">
        <v>63</v>
      </c>
      <c r="C67" s="18" t="s">
        <v>22</v>
      </c>
      <c r="D67" s="19" t="s">
        <v>28</v>
      </c>
      <c r="E67" s="20" t="s">
        <v>29</v>
      </c>
      <c r="F67" s="35">
        <v>40032</v>
      </c>
      <c r="G67" s="35">
        <f t="shared" si="11"/>
        <v>40046</v>
      </c>
      <c r="H67" s="36">
        <v>14</v>
      </c>
      <c r="I67" s="36" t="s">
        <v>0</v>
      </c>
      <c r="J67" s="37" t="s">
        <v>2</v>
      </c>
      <c r="K67" s="38">
        <v>0</v>
      </c>
      <c r="L67" s="37" t="s">
        <v>2</v>
      </c>
      <c r="M67" s="8">
        <v>50830000000</v>
      </c>
      <c r="N67" s="8">
        <v>51067208361</v>
      </c>
      <c r="O67" s="38">
        <v>1</v>
      </c>
      <c r="P67" s="10">
        <v>0.12</v>
      </c>
      <c r="Q67" s="38">
        <v>0.12</v>
      </c>
      <c r="R67" s="8">
        <f>+R66+M67-M63</f>
        <v>153055000000.00003</v>
      </c>
      <c r="S67" s="8">
        <f>+S66+N67-N63</f>
        <v>153769261768.5</v>
      </c>
      <c r="T67" s="4">
        <f t="shared" si="10"/>
        <v>6099600000</v>
      </c>
      <c r="U67" s="34"/>
      <c r="V67" s="3"/>
      <c r="W67" s="3"/>
      <c r="X67" s="3"/>
    </row>
    <row r="68" spans="1:24" ht="26.25" customHeight="1" x14ac:dyDescent="0.2">
      <c r="A68" s="84"/>
      <c r="B68" s="25">
        <v>64</v>
      </c>
      <c r="C68" s="18" t="s">
        <v>22</v>
      </c>
      <c r="D68" s="19" t="s">
        <v>28</v>
      </c>
      <c r="E68" s="20" t="s">
        <v>29</v>
      </c>
      <c r="F68" s="35">
        <v>40037</v>
      </c>
      <c r="G68" s="35">
        <f t="shared" si="11"/>
        <v>40051</v>
      </c>
      <c r="H68" s="36">
        <v>14</v>
      </c>
      <c r="I68" s="36" t="s">
        <v>0</v>
      </c>
      <c r="J68" s="37" t="s">
        <v>2</v>
      </c>
      <c r="K68" s="38">
        <v>0</v>
      </c>
      <c r="L68" s="37" t="s">
        <v>2</v>
      </c>
      <c r="M68" s="8">
        <v>19215000000</v>
      </c>
      <c r="N68" s="8">
        <v>19304670640.5</v>
      </c>
      <c r="O68" s="38">
        <v>1</v>
      </c>
      <c r="P68" s="10">
        <v>0.12</v>
      </c>
      <c r="Q68" s="38">
        <v>0.12</v>
      </c>
      <c r="R68" s="8">
        <f>+R67-M64+M68</f>
        <v>139735000000.00003</v>
      </c>
      <c r="S68" s="8">
        <f>+S67-N64+N68</f>
        <v>140387101324.5</v>
      </c>
      <c r="T68" s="4">
        <f t="shared" si="10"/>
        <v>2305800000</v>
      </c>
      <c r="U68" s="34"/>
      <c r="V68" s="3"/>
      <c r="W68" s="3"/>
      <c r="X68" s="3"/>
    </row>
    <row r="69" spans="1:24" ht="26.25" customHeight="1" x14ac:dyDescent="0.2">
      <c r="A69" s="84"/>
      <c r="B69" s="25">
        <v>65</v>
      </c>
      <c r="C69" s="18" t="s">
        <v>22</v>
      </c>
      <c r="D69" s="19" t="s">
        <v>28</v>
      </c>
      <c r="E69" s="20" t="s">
        <v>29</v>
      </c>
      <c r="F69" s="35">
        <v>40039</v>
      </c>
      <c r="G69" s="35">
        <f t="shared" ref="G69:G74" si="12">+F69+H69</f>
        <v>40053</v>
      </c>
      <c r="H69" s="36">
        <v>14</v>
      </c>
      <c r="I69" s="36" t="s">
        <v>0</v>
      </c>
      <c r="J69" s="37" t="s">
        <v>2</v>
      </c>
      <c r="K69" s="38">
        <v>0</v>
      </c>
      <c r="L69" s="37" t="s">
        <v>2</v>
      </c>
      <c r="M69" s="8">
        <v>18030000000</v>
      </c>
      <c r="N69" s="8">
        <v>18114140601</v>
      </c>
      <c r="O69" s="38">
        <v>1</v>
      </c>
      <c r="P69" s="10">
        <v>0.12</v>
      </c>
      <c r="Q69" s="38">
        <v>0.12</v>
      </c>
      <c r="R69" s="8">
        <f>R68-34550000000+M69</f>
        <v>123215000000.00003</v>
      </c>
      <c r="S69" s="8">
        <f>S68-34711234485+N69</f>
        <v>123790007440.5</v>
      </c>
      <c r="T69" s="4">
        <f t="shared" si="10"/>
        <v>2163600000</v>
      </c>
      <c r="U69" s="34"/>
      <c r="V69" s="3"/>
      <c r="W69" s="3"/>
      <c r="X69" s="3"/>
    </row>
    <row r="70" spans="1:24" ht="26.25" customHeight="1" x14ac:dyDescent="0.2">
      <c r="A70" s="84"/>
      <c r="B70" s="25">
        <v>66</v>
      </c>
      <c r="C70" s="18" t="s">
        <v>22</v>
      </c>
      <c r="D70" s="19" t="s">
        <v>28</v>
      </c>
      <c r="E70" s="20" t="s">
        <v>29</v>
      </c>
      <c r="F70" s="35">
        <v>40044</v>
      </c>
      <c r="G70" s="35">
        <f t="shared" si="12"/>
        <v>40058</v>
      </c>
      <c r="H70" s="36">
        <v>14</v>
      </c>
      <c r="I70" s="36" t="s">
        <v>0</v>
      </c>
      <c r="J70" s="37" t="s">
        <v>2</v>
      </c>
      <c r="K70" s="38">
        <v>0</v>
      </c>
      <c r="L70" s="37" t="s">
        <v>2</v>
      </c>
      <c r="M70" s="8">
        <v>42760000000</v>
      </c>
      <c r="N70" s="8">
        <v>42959548092</v>
      </c>
      <c r="O70" s="38">
        <v>1</v>
      </c>
      <c r="P70" s="10">
        <v>0.12</v>
      </c>
      <c r="Q70" s="38">
        <v>0.12</v>
      </c>
      <c r="R70" s="8">
        <f>+R69+M70-M66</f>
        <v>130835000000.00003</v>
      </c>
      <c r="S70" s="8">
        <f>+S69+N70-N66</f>
        <v>131445567694.5</v>
      </c>
      <c r="T70" s="4">
        <f t="shared" si="10"/>
        <v>5131200000</v>
      </c>
      <c r="U70" s="34"/>
      <c r="V70" s="3"/>
      <c r="W70" s="3"/>
      <c r="X70" s="3"/>
    </row>
    <row r="71" spans="1:24" ht="26.25" customHeight="1" x14ac:dyDescent="0.2">
      <c r="A71" s="84"/>
      <c r="B71" s="25">
        <v>67</v>
      </c>
      <c r="C71" s="18" t="s">
        <v>22</v>
      </c>
      <c r="D71" s="19" t="s">
        <v>28</v>
      </c>
      <c r="E71" s="20" t="s">
        <v>29</v>
      </c>
      <c r="F71" s="35">
        <v>40046</v>
      </c>
      <c r="G71" s="35">
        <f t="shared" si="12"/>
        <v>40060</v>
      </c>
      <c r="H71" s="36">
        <v>14</v>
      </c>
      <c r="I71" s="36" t="s">
        <v>0</v>
      </c>
      <c r="J71" s="37" t="s">
        <v>2</v>
      </c>
      <c r="K71" s="38">
        <v>0</v>
      </c>
      <c r="L71" s="37" t="s">
        <v>2</v>
      </c>
      <c r="M71" s="8">
        <v>46500000000</v>
      </c>
      <c r="N71" s="8">
        <v>46717001550</v>
      </c>
      <c r="O71" s="38">
        <v>1</v>
      </c>
      <c r="P71" s="10">
        <v>0.12</v>
      </c>
      <c r="Q71" s="38">
        <v>0.12</v>
      </c>
      <c r="R71" s="8">
        <f>R70-M67+M71</f>
        <v>126505000000.00003</v>
      </c>
      <c r="S71" s="8">
        <f>S70-N67+N71</f>
        <v>127095360883.5</v>
      </c>
      <c r="T71" s="4">
        <f t="shared" si="10"/>
        <v>5580000000</v>
      </c>
      <c r="U71" s="34"/>
      <c r="V71" s="3"/>
      <c r="W71" s="3"/>
      <c r="X71" s="3"/>
    </row>
    <row r="72" spans="1:24" ht="26.25" customHeight="1" x14ac:dyDescent="0.2">
      <c r="A72" s="84"/>
      <c r="B72" s="25">
        <v>68</v>
      </c>
      <c r="C72" s="18" t="s">
        <v>22</v>
      </c>
      <c r="D72" s="19" t="s">
        <v>28</v>
      </c>
      <c r="E72" s="20" t="s">
        <v>29</v>
      </c>
      <c r="F72" s="35">
        <v>40051</v>
      </c>
      <c r="G72" s="35">
        <f t="shared" si="12"/>
        <v>40065</v>
      </c>
      <c r="H72" s="36">
        <v>14</v>
      </c>
      <c r="I72" s="36" t="s">
        <v>0</v>
      </c>
      <c r="J72" s="37" t="s">
        <v>2</v>
      </c>
      <c r="K72" s="38">
        <v>0</v>
      </c>
      <c r="L72" s="37" t="s">
        <v>2</v>
      </c>
      <c r="M72" s="8">
        <v>39080000000</v>
      </c>
      <c r="N72" s="8">
        <v>39262374636</v>
      </c>
      <c r="O72" s="38">
        <v>1</v>
      </c>
      <c r="P72" s="10">
        <v>0.12</v>
      </c>
      <c r="Q72" s="38">
        <v>0.12</v>
      </c>
      <c r="R72" s="8">
        <f>+R71+M72-M68</f>
        <v>146370000000.00003</v>
      </c>
      <c r="S72" s="8">
        <f>+S71+N72-N68</f>
        <v>147053064879</v>
      </c>
      <c r="T72" s="4">
        <f t="shared" si="10"/>
        <v>4689600000</v>
      </c>
      <c r="U72" s="34"/>
      <c r="V72" s="3"/>
      <c r="W72" s="3"/>
      <c r="X72" s="3"/>
    </row>
    <row r="73" spans="1:24" ht="26.25" customHeight="1" x14ac:dyDescent="0.2">
      <c r="A73" s="84"/>
      <c r="B73" s="25">
        <v>69</v>
      </c>
      <c r="C73" s="18" t="s">
        <v>22</v>
      </c>
      <c r="D73" s="19" t="s">
        <v>28</v>
      </c>
      <c r="E73" s="20" t="s">
        <v>29</v>
      </c>
      <c r="F73" s="35">
        <v>40053</v>
      </c>
      <c r="G73" s="35">
        <f t="shared" si="12"/>
        <v>40067</v>
      </c>
      <c r="H73" s="36">
        <v>14</v>
      </c>
      <c r="I73" s="36" t="s">
        <v>0</v>
      </c>
      <c r="J73" s="37" t="s">
        <v>2</v>
      </c>
      <c r="K73" s="38">
        <v>0</v>
      </c>
      <c r="L73" s="37" t="s">
        <v>2</v>
      </c>
      <c r="M73" s="8">
        <v>29160000000</v>
      </c>
      <c r="N73" s="8">
        <v>29296080972</v>
      </c>
      <c r="O73" s="38">
        <v>1</v>
      </c>
      <c r="P73" s="10">
        <v>0.12</v>
      </c>
      <c r="Q73" s="38">
        <v>0.12</v>
      </c>
      <c r="R73" s="8">
        <f>R72-M69+M73</f>
        <v>157500000000.00003</v>
      </c>
      <c r="S73" s="8">
        <f>S72-N69+N73</f>
        <v>158235005250</v>
      </c>
      <c r="T73" s="4">
        <f t="shared" si="10"/>
        <v>3499200000</v>
      </c>
      <c r="U73" s="34"/>
      <c r="V73" s="3"/>
      <c r="W73" s="3"/>
      <c r="X73" s="3"/>
    </row>
    <row r="74" spans="1:24" ht="26.25" customHeight="1" x14ac:dyDescent="0.2">
      <c r="A74" s="84"/>
      <c r="B74" s="25">
        <v>70</v>
      </c>
      <c r="C74" s="18" t="s">
        <v>22</v>
      </c>
      <c r="D74" s="19" t="s">
        <v>28</v>
      </c>
      <c r="E74" s="20" t="s">
        <v>29</v>
      </c>
      <c r="F74" s="35">
        <v>40058</v>
      </c>
      <c r="G74" s="35">
        <f t="shared" si="12"/>
        <v>40072</v>
      </c>
      <c r="H74" s="36">
        <v>14</v>
      </c>
      <c r="I74" s="36" t="s">
        <v>0</v>
      </c>
      <c r="J74" s="37" t="s">
        <v>2</v>
      </c>
      <c r="K74" s="38">
        <v>0</v>
      </c>
      <c r="L74" s="37" t="s">
        <v>2</v>
      </c>
      <c r="M74" s="8">
        <v>44560000000</v>
      </c>
      <c r="N74" s="8">
        <v>44767948152</v>
      </c>
      <c r="O74" s="38">
        <v>1</v>
      </c>
      <c r="P74" s="10">
        <v>0.12</v>
      </c>
      <c r="Q74" s="38">
        <v>0.12</v>
      </c>
      <c r="R74" s="8">
        <f>R73-M70+M74</f>
        <v>159300000000.00003</v>
      </c>
      <c r="S74" s="8">
        <f>S73-N70+N74</f>
        <v>160043405310</v>
      </c>
      <c r="T74" s="4">
        <f t="shared" si="10"/>
        <v>5347200000</v>
      </c>
      <c r="U74" s="34"/>
      <c r="V74" s="3"/>
      <c r="W74" s="3"/>
      <c r="X74" s="3"/>
    </row>
    <row r="75" spans="1:24" ht="26.25" customHeight="1" x14ac:dyDescent="0.2">
      <c r="A75" s="84"/>
      <c r="B75" s="25">
        <v>71</v>
      </c>
      <c r="C75" s="18" t="s">
        <v>22</v>
      </c>
      <c r="D75" s="19" t="s">
        <v>28</v>
      </c>
      <c r="E75" s="20" t="s">
        <v>29</v>
      </c>
      <c r="F75" s="35">
        <v>40060</v>
      </c>
      <c r="G75" s="35">
        <f t="shared" ref="G75:G81" si="13">+F75+H75</f>
        <v>40074</v>
      </c>
      <c r="H75" s="36">
        <v>14</v>
      </c>
      <c r="I75" s="36" t="s">
        <v>0</v>
      </c>
      <c r="J75" s="37" t="s">
        <v>2</v>
      </c>
      <c r="K75" s="38">
        <v>0</v>
      </c>
      <c r="L75" s="37" t="s">
        <v>2</v>
      </c>
      <c r="M75" s="8">
        <v>38400000000</v>
      </c>
      <c r="N75" s="8">
        <v>38579201280</v>
      </c>
      <c r="O75" s="38">
        <v>1</v>
      </c>
      <c r="P75" s="10">
        <v>0.12</v>
      </c>
      <c r="Q75" s="38">
        <v>0.12</v>
      </c>
      <c r="R75" s="8">
        <f>+R74-M71+M75</f>
        <v>151200000000.00003</v>
      </c>
      <c r="S75" s="8">
        <f>+S74-N71+N75</f>
        <v>151905605040</v>
      </c>
      <c r="T75" s="4">
        <f t="shared" si="10"/>
        <v>4608000000</v>
      </c>
      <c r="U75" s="34"/>
      <c r="V75" s="3"/>
      <c r="W75" s="3"/>
      <c r="X75" s="3"/>
    </row>
    <row r="76" spans="1:24" ht="26.25" customHeight="1" x14ac:dyDescent="0.2">
      <c r="A76" s="84"/>
      <c r="B76" s="25">
        <v>72</v>
      </c>
      <c r="C76" s="18" t="s">
        <v>22</v>
      </c>
      <c r="D76" s="19" t="s">
        <v>28</v>
      </c>
      <c r="E76" s="20" t="s">
        <v>29</v>
      </c>
      <c r="F76" s="35">
        <v>40065</v>
      </c>
      <c r="G76" s="35">
        <f t="shared" si="13"/>
        <v>40079</v>
      </c>
      <c r="H76" s="36">
        <v>14</v>
      </c>
      <c r="I76" s="36" t="s">
        <v>0</v>
      </c>
      <c r="J76" s="37" t="s">
        <v>2</v>
      </c>
      <c r="K76" s="38">
        <v>0</v>
      </c>
      <c r="L76" s="37" t="s">
        <v>2</v>
      </c>
      <c r="M76" s="8">
        <v>34510000000</v>
      </c>
      <c r="N76" s="8">
        <v>34671047817</v>
      </c>
      <c r="O76" s="38">
        <v>1</v>
      </c>
      <c r="P76" s="10">
        <v>0.12</v>
      </c>
      <c r="Q76" s="38">
        <v>0.12</v>
      </c>
      <c r="R76" s="8">
        <f>+R75+M76-M72</f>
        <v>146630000000.00003</v>
      </c>
      <c r="S76" s="8">
        <f>+S75+N76-N72</f>
        <v>147314278221</v>
      </c>
      <c r="T76" s="4">
        <f t="shared" si="10"/>
        <v>4141200000</v>
      </c>
      <c r="U76" s="34"/>
      <c r="V76" s="3"/>
      <c r="W76" s="3"/>
      <c r="X76" s="3"/>
    </row>
    <row r="77" spans="1:24" ht="26.25" customHeight="1" x14ac:dyDescent="0.2">
      <c r="A77" s="84"/>
      <c r="B77" s="25">
        <v>73</v>
      </c>
      <c r="C77" s="18" t="s">
        <v>22</v>
      </c>
      <c r="D77" s="19" t="s">
        <v>28</v>
      </c>
      <c r="E77" s="20" t="s">
        <v>29</v>
      </c>
      <c r="F77" s="35">
        <v>40067</v>
      </c>
      <c r="G77" s="35">
        <f t="shared" si="13"/>
        <v>40081</v>
      </c>
      <c r="H77" s="36">
        <v>14</v>
      </c>
      <c r="I77" s="36" t="s">
        <v>0</v>
      </c>
      <c r="J77" s="37" t="s">
        <v>2</v>
      </c>
      <c r="K77" s="38">
        <v>0</v>
      </c>
      <c r="L77" s="37" t="s">
        <v>2</v>
      </c>
      <c r="M77" s="8">
        <v>30240000000</v>
      </c>
      <c r="N77" s="8">
        <v>30381121008</v>
      </c>
      <c r="O77" s="38">
        <v>1</v>
      </c>
      <c r="P77" s="10">
        <v>0.12</v>
      </c>
      <c r="Q77" s="38">
        <v>0.12</v>
      </c>
      <c r="R77" s="8">
        <f>R76-M73+M77</f>
        <v>147710000000.00003</v>
      </c>
      <c r="S77" s="8">
        <f>S76-N73+N77</f>
        <v>148399318257</v>
      </c>
      <c r="T77" s="4">
        <f t="shared" si="10"/>
        <v>3628800000</v>
      </c>
      <c r="U77" s="34"/>
      <c r="V77" s="3"/>
      <c r="W77" s="3"/>
      <c r="X77" s="3"/>
    </row>
    <row r="78" spans="1:24" ht="26.25" customHeight="1" x14ac:dyDescent="0.2">
      <c r="A78" s="84"/>
      <c r="B78" s="25">
        <v>74</v>
      </c>
      <c r="C78" s="18" t="s">
        <v>22</v>
      </c>
      <c r="D78" s="19" t="s">
        <v>28</v>
      </c>
      <c r="E78" s="20" t="s">
        <v>29</v>
      </c>
      <c r="F78" s="35">
        <v>40072</v>
      </c>
      <c r="G78" s="35">
        <f t="shared" si="13"/>
        <v>40086</v>
      </c>
      <c r="H78" s="36">
        <v>14</v>
      </c>
      <c r="I78" s="36" t="s">
        <v>0</v>
      </c>
      <c r="J78" s="37" t="s">
        <v>2</v>
      </c>
      <c r="K78" s="38">
        <v>0</v>
      </c>
      <c r="L78" s="37" t="s">
        <v>2</v>
      </c>
      <c r="M78" s="8">
        <v>18250000000</v>
      </c>
      <c r="N78" s="9">
        <v>18335167275</v>
      </c>
      <c r="O78" s="48">
        <v>1</v>
      </c>
      <c r="P78" s="12">
        <v>0.12</v>
      </c>
      <c r="Q78" s="38">
        <v>0.12</v>
      </c>
      <c r="R78" s="9">
        <f>+R77-M74+M78</f>
        <v>121400000000.00003</v>
      </c>
      <c r="S78" s="49">
        <f>+S77-N74+N78</f>
        <v>121966537380</v>
      </c>
      <c r="T78" s="4">
        <f t="shared" si="10"/>
        <v>2190000000</v>
      </c>
      <c r="U78" s="34"/>
      <c r="V78" s="3"/>
      <c r="W78" s="3"/>
      <c r="X78" s="3"/>
    </row>
    <row r="79" spans="1:24" ht="26.25" customHeight="1" x14ac:dyDescent="0.2">
      <c r="A79" s="84"/>
      <c r="B79" s="25">
        <v>75</v>
      </c>
      <c r="C79" s="18" t="s">
        <v>22</v>
      </c>
      <c r="D79" s="19" t="s">
        <v>28</v>
      </c>
      <c r="E79" s="20" t="s">
        <v>29</v>
      </c>
      <c r="F79" s="35">
        <v>40074</v>
      </c>
      <c r="G79" s="35">
        <f t="shared" si="13"/>
        <v>40088</v>
      </c>
      <c r="H79" s="36">
        <v>14</v>
      </c>
      <c r="I79" s="36" t="s">
        <v>0</v>
      </c>
      <c r="J79" s="37" t="s">
        <v>2</v>
      </c>
      <c r="K79" s="38">
        <v>0</v>
      </c>
      <c r="L79" s="37" t="s">
        <v>2</v>
      </c>
      <c r="M79" s="8">
        <v>50655000000</v>
      </c>
      <c r="N79" s="8">
        <v>50891391688.5</v>
      </c>
      <c r="O79" s="38">
        <v>1</v>
      </c>
      <c r="P79" s="10">
        <v>0.12</v>
      </c>
      <c r="Q79" s="38">
        <v>0.12</v>
      </c>
      <c r="R79" s="50">
        <f>+R78+M79-M75</f>
        <v>133655000000.00003</v>
      </c>
      <c r="S79" s="8">
        <f>+S78+N79-N75</f>
        <v>134278727788.5</v>
      </c>
      <c r="T79" s="4">
        <f t="shared" si="10"/>
        <v>6078600000</v>
      </c>
      <c r="U79" s="34"/>
      <c r="V79" s="3"/>
      <c r="W79" s="3"/>
      <c r="X79" s="3"/>
    </row>
    <row r="80" spans="1:24" ht="26.25" customHeight="1" x14ac:dyDescent="0.2">
      <c r="A80" s="84"/>
      <c r="B80" s="25">
        <v>76</v>
      </c>
      <c r="C80" s="18" t="s">
        <v>22</v>
      </c>
      <c r="D80" s="19" t="s">
        <v>28</v>
      </c>
      <c r="E80" s="20" t="s">
        <v>29</v>
      </c>
      <c r="F80" s="35">
        <v>40079</v>
      </c>
      <c r="G80" s="35">
        <f t="shared" si="13"/>
        <v>40093</v>
      </c>
      <c r="H80" s="36">
        <v>14</v>
      </c>
      <c r="I80" s="36" t="s">
        <v>0</v>
      </c>
      <c r="J80" s="37" t="s">
        <v>2</v>
      </c>
      <c r="K80" s="38">
        <v>0</v>
      </c>
      <c r="L80" s="37" t="s">
        <v>2</v>
      </c>
      <c r="M80" s="8">
        <v>43260000000</v>
      </c>
      <c r="N80" s="8">
        <v>43461881442</v>
      </c>
      <c r="O80" s="38">
        <v>1</v>
      </c>
      <c r="P80" s="10">
        <v>0.12</v>
      </c>
      <c r="Q80" s="38">
        <v>0.12</v>
      </c>
      <c r="R80" s="8">
        <f>+R79-M76+M80</f>
        <v>142405000000.00003</v>
      </c>
      <c r="S80" s="8">
        <f>+S79-N76+N80</f>
        <v>143069561413.5</v>
      </c>
      <c r="T80" s="4">
        <f t="shared" si="10"/>
        <v>5191200000</v>
      </c>
      <c r="U80" s="34"/>
      <c r="V80" s="3"/>
      <c r="W80" s="3"/>
      <c r="X80" s="3"/>
    </row>
    <row r="81" spans="1:24" ht="26.25" customHeight="1" x14ac:dyDescent="0.2">
      <c r="A81" s="84"/>
      <c r="B81" s="25">
        <v>77</v>
      </c>
      <c r="C81" s="18" t="s">
        <v>22</v>
      </c>
      <c r="D81" s="19" t="s">
        <v>28</v>
      </c>
      <c r="E81" s="20" t="s">
        <v>29</v>
      </c>
      <c r="F81" s="35">
        <v>40081</v>
      </c>
      <c r="G81" s="35">
        <f t="shared" si="13"/>
        <v>40095</v>
      </c>
      <c r="H81" s="36">
        <v>14</v>
      </c>
      <c r="I81" s="36" t="s">
        <v>0</v>
      </c>
      <c r="J81" s="37" t="s">
        <v>2</v>
      </c>
      <c r="K81" s="38">
        <v>0</v>
      </c>
      <c r="L81" s="37" t="s">
        <v>2</v>
      </c>
      <c r="M81" s="8">
        <v>31780000000</v>
      </c>
      <c r="N81" s="8">
        <v>31928307726</v>
      </c>
      <c r="O81" s="38">
        <v>1</v>
      </c>
      <c r="P81" s="10">
        <v>0.12</v>
      </c>
      <c r="Q81" s="38">
        <v>0.12</v>
      </c>
      <c r="R81" s="8">
        <f>+R80+M81-M77</f>
        <v>143945000000.00003</v>
      </c>
      <c r="S81" s="8">
        <f>+S80+N81-N77</f>
        <v>144616748131.5</v>
      </c>
      <c r="T81" s="4">
        <f t="shared" si="10"/>
        <v>3813600000</v>
      </c>
      <c r="U81" s="34"/>
      <c r="V81" s="3"/>
      <c r="W81" s="3"/>
      <c r="X81" s="3"/>
    </row>
    <row r="82" spans="1:24" ht="26.25" customHeight="1" x14ac:dyDescent="0.2">
      <c r="A82" s="84"/>
      <c r="B82" s="25">
        <v>78</v>
      </c>
      <c r="C82" s="18" t="s">
        <v>22</v>
      </c>
      <c r="D82" s="19" t="s">
        <v>28</v>
      </c>
      <c r="E82" s="20" t="s">
        <v>29</v>
      </c>
      <c r="F82" s="35">
        <v>40086</v>
      </c>
      <c r="G82" s="35">
        <f t="shared" ref="G82:G89" si="14">+F82+H82</f>
        <v>40100</v>
      </c>
      <c r="H82" s="36">
        <v>14</v>
      </c>
      <c r="I82" s="36" t="s">
        <v>0</v>
      </c>
      <c r="J82" s="37" t="s">
        <v>2</v>
      </c>
      <c r="K82" s="38">
        <v>0</v>
      </c>
      <c r="L82" s="37" t="s">
        <v>2</v>
      </c>
      <c r="M82" s="8">
        <v>34320000000</v>
      </c>
      <c r="N82" s="8">
        <v>34480161144</v>
      </c>
      <c r="O82" s="38">
        <v>1</v>
      </c>
      <c r="P82" s="10">
        <v>0.12</v>
      </c>
      <c r="Q82" s="38">
        <v>0.12</v>
      </c>
      <c r="R82" s="8">
        <f>+R81-M78+M82</f>
        <v>160015000000.00003</v>
      </c>
      <c r="S82" s="8">
        <f>+S81-N78+N82</f>
        <v>160761742000.5</v>
      </c>
      <c r="T82" s="4">
        <f t="shared" si="10"/>
        <v>4118400000</v>
      </c>
      <c r="U82" s="34"/>
      <c r="V82" s="3"/>
      <c r="W82" s="3"/>
      <c r="X82" s="3"/>
    </row>
    <row r="83" spans="1:24" ht="26.25" customHeight="1" x14ac:dyDescent="0.2">
      <c r="A83" s="84"/>
      <c r="B83" s="25">
        <v>79</v>
      </c>
      <c r="C83" s="18" t="s">
        <v>22</v>
      </c>
      <c r="D83" s="19" t="s">
        <v>28</v>
      </c>
      <c r="E83" s="20" t="s">
        <v>29</v>
      </c>
      <c r="F83" s="35">
        <v>40088</v>
      </c>
      <c r="G83" s="35">
        <f t="shared" si="14"/>
        <v>40102</v>
      </c>
      <c r="H83" s="36">
        <v>14</v>
      </c>
      <c r="I83" s="36" t="s">
        <v>0</v>
      </c>
      <c r="J83" s="37" t="s">
        <v>2</v>
      </c>
      <c r="K83" s="38">
        <v>0</v>
      </c>
      <c r="L83" s="37" t="s">
        <v>2</v>
      </c>
      <c r="M83" s="8">
        <v>44400000000</v>
      </c>
      <c r="N83" s="8">
        <v>44607201480</v>
      </c>
      <c r="O83" s="38">
        <v>1</v>
      </c>
      <c r="P83" s="10">
        <v>0.12</v>
      </c>
      <c r="Q83" s="38">
        <v>0.12</v>
      </c>
      <c r="R83" s="8">
        <f>+R82+M83-M79</f>
        <v>153760000000.00003</v>
      </c>
      <c r="S83" s="8">
        <f>+S82+N83-N79</f>
        <v>154477551792</v>
      </c>
      <c r="T83" s="4">
        <f t="shared" si="10"/>
        <v>5328000000</v>
      </c>
      <c r="U83" s="34"/>
      <c r="V83" s="3"/>
      <c r="W83" s="3"/>
      <c r="X83" s="3"/>
    </row>
    <row r="84" spans="1:24" ht="26.25" customHeight="1" x14ac:dyDescent="0.2">
      <c r="A84" s="84"/>
      <c r="B84" s="25">
        <v>80</v>
      </c>
      <c r="C84" s="18" t="s">
        <v>22</v>
      </c>
      <c r="D84" s="19" t="s">
        <v>28</v>
      </c>
      <c r="E84" s="20" t="s">
        <v>29</v>
      </c>
      <c r="F84" s="35">
        <v>40093</v>
      </c>
      <c r="G84" s="35">
        <f t="shared" si="14"/>
        <v>40107</v>
      </c>
      <c r="H84" s="36">
        <v>14</v>
      </c>
      <c r="I84" s="36" t="s">
        <v>0</v>
      </c>
      <c r="J84" s="37" t="s">
        <v>2</v>
      </c>
      <c r="K84" s="38">
        <v>0</v>
      </c>
      <c r="L84" s="37" t="s">
        <v>2</v>
      </c>
      <c r="M84" s="8">
        <v>45400000000</v>
      </c>
      <c r="N84" s="8">
        <v>45611868180</v>
      </c>
      <c r="O84" s="38">
        <v>1</v>
      </c>
      <c r="P84" s="10">
        <v>0.12</v>
      </c>
      <c r="Q84" s="38">
        <v>0.12</v>
      </c>
      <c r="R84" s="8">
        <f>+R83-M80+M84</f>
        <v>155900000000.00003</v>
      </c>
      <c r="S84" s="8">
        <f>+S83-N80+N84</f>
        <v>156627538530</v>
      </c>
      <c r="T84" s="4">
        <f t="shared" si="10"/>
        <v>5448000000</v>
      </c>
      <c r="U84" s="34"/>
      <c r="V84" s="3"/>
      <c r="W84" s="3"/>
      <c r="X84" s="3"/>
    </row>
    <row r="85" spans="1:24" ht="26.25" customHeight="1" x14ac:dyDescent="0.2">
      <c r="A85" s="84"/>
      <c r="B85" s="25">
        <v>81</v>
      </c>
      <c r="C85" s="18" t="s">
        <v>22</v>
      </c>
      <c r="D85" s="19" t="s">
        <v>28</v>
      </c>
      <c r="E85" s="20" t="s">
        <v>29</v>
      </c>
      <c r="F85" s="35">
        <v>40095</v>
      </c>
      <c r="G85" s="35">
        <f t="shared" si="14"/>
        <v>40109</v>
      </c>
      <c r="H85" s="36">
        <v>14</v>
      </c>
      <c r="I85" s="36" t="s">
        <v>0</v>
      </c>
      <c r="J85" s="37" t="s">
        <v>2</v>
      </c>
      <c r="K85" s="38">
        <v>0</v>
      </c>
      <c r="L85" s="37" t="s">
        <v>2</v>
      </c>
      <c r="M85" s="8">
        <v>24450000000</v>
      </c>
      <c r="N85" s="8">
        <v>24554592210</v>
      </c>
      <c r="O85" s="38">
        <v>1</v>
      </c>
      <c r="P85" s="10">
        <v>0.11</v>
      </c>
      <c r="Q85" s="38">
        <v>0.11</v>
      </c>
      <c r="R85" s="8">
        <f>+R84+M85-M81</f>
        <v>148570000000.00003</v>
      </c>
      <c r="S85" s="8">
        <f>+S84+N85-N81</f>
        <v>149253823014</v>
      </c>
      <c r="T85" s="4">
        <f t="shared" si="10"/>
        <v>2689500000</v>
      </c>
      <c r="U85" s="34"/>
      <c r="V85" s="3"/>
      <c r="W85" s="3"/>
      <c r="X85" s="3"/>
    </row>
    <row r="86" spans="1:24" ht="26.25" customHeight="1" x14ac:dyDescent="0.2">
      <c r="A86" s="84"/>
      <c r="B86" s="25">
        <v>82</v>
      </c>
      <c r="C86" s="18" t="s">
        <v>22</v>
      </c>
      <c r="D86" s="19" t="s">
        <v>28</v>
      </c>
      <c r="E86" s="20" t="s">
        <v>29</v>
      </c>
      <c r="F86" s="35">
        <v>40100</v>
      </c>
      <c r="G86" s="35">
        <f t="shared" si="14"/>
        <v>40114</v>
      </c>
      <c r="H86" s="36">
        <v>14</v>
      </c>
      <c r="I86" s="36" t="s">
        <v>0</v>
      </c>
      <c r="J86" s="37" t="s">
        <v>2</v>
      </c>
      <c r="K86" s="38">
        <v>0</v>
      </c>
      <c r="L86" s="37" t="s">
        <v>2</v>
      </c>
      <c r="M86" s="8">
        <v>19600000000</v>
      </c>
      <c r="N86" s="8">
        <v>19683844880</v>
      </c>
      <c r="O86" s="38">
        <v>1</v>
      </c>
      <c r="P86" s="10">
        <v>0.11</v>
      </c>
      <c r="Q86" s="38">
        <v>0.11</v>
      </c>
      <c r="R86" s="8">
        <f>R85-M82+M86</f>
        <v>133850000000.00003</v>
      </c>
      <c r="S86" s="8">
        <f>S85-N82+N86</f>
        <v>134457506750</v>
      </c>
      <c r="T86" s="4">
        <f t="shared" si="10"/>
        <v>2156000000</v>
      </c>
      <c r="U86" s="34"/>
      <c r="V86" s="3"/>
      <c r="W86" s="3"/>
      <c r="X86" s="3"/>
    </row>
    <row r="87" spans="1:24" ht="26.25" customHeight="1" x14ac:dyDescent="0.2">
      <c r="A87" s="84"/>
      <c r="B87" s="25">
        <v>83</v>
      </c>
      <c r="C87" s="18" t="s">
        <v>22</v>
      </c>
      <c r="D87" s="19" t="s">
        <v>28</v>
      </c>
      <c r="E87" s="20" t="s">
        <v>29</v>
      </c>
      <c r="F87" s="35">
        <v>40102</v>
      </c>
      <c r="G87" s="35">
        <f t="shared" si="14"/>
        <v>40116</v>
      </c>
      <c r="H87" s="36">
        <v>14</v>
      </c>
      <c r="I87" s="36" t="s">
        <v>0</v>
      </c>
      <c r="J87" s="37" t="s">
        <v>2</v>
      </c>
      <c r="K87" s="38">
        <v>0</v>
      </c>
      <c r="L87" s="37" t="s">
        <v>2</v>
      </c>
      <c r="M87" s="8">
        <v>29100000000</v>
      </c>
      <c r="N87" s="8">
        <v>29224483980</v>
      </c>
      <c r="O87" s="38">
        <v>1</v>
      </c>
      <c r="P87" s="10">
        <v>0.11</v>
      </c>
      <c r="Q87" s="38">
        <v>0.11</v>
      </c>
      <c r="R87" s="8">
        <f>+R86-M83+M87</f>
        <v>118550000000.00003</v>
      </c>
      <c r="S87" s="8">
        <f>+S86-N83+N87</f>
        <v>119074789250</v>
      </c>
      <c r="T87" s="4">
        <f t="shared" si="10"/>
        <v>3201000000</v>
      </c>
      <c r="U87" s="34"/>
      <c r="V87" s="3"/>
      <c r="W87" s="3"/>
      <c r="X87" s="3"/>
    </row>
    <row r="88" spans="1:24" ht="26.25" customHeight="1" x14ac:dyDescent="0.2">
      <c r="A88" s="84"/>
      <c r="B88" s="25">
        <v>84</v>
      </c>
      <c r="C88" s="18" t="s">
        <v>22</v>
      </c>
      <c r="D88" s="19" t="s">
        <v>28</v>
      </c>
      <c r="E88" s="20" t="s">
        <v>29</v>
      </c>
      <c r="F88" s="35">
        <v>40107</v>
      </c>
      <c r="G88" s="35">
        <f t="shared" si="14"/>
        <v>40121</v>
      </c>
      <c r="H88" s="36">
        <v>14</v>
      </c>
      <c r="I88" s="36" t="s">
        <v>0</v>
      </c>
      <c r="J88" s="37" t="s">
        <v>2</v>
      </c>
      <c r="K88" s="38">
        <v>0</v>
      </c>
      <c r="L88" s="37" t="s">
        <v>2</v>
      </c>
      <c r="M88" s="8">
        <v>46855000000</v>
      </c>
      <c r="N88" s="8">
        <v>47055436319</v>
      </c>
      <c r="O88" s="38">
        <v>1</v>
      </c>
      <c r="P88" s="10">
        <v>0.11</v>
      </c>
      <c r="Q88" s="38">
        <v>0.11</v>
      </c>
      <c r="R88" s="8">
        <f>R87-M84+M88</f>
        <v>120005000000.00003</v>
      </c>
      <c r="S88" s="8">
        <f>S87-N84+N88</f>
        <v>120518357389</v>
      </c>
      <c r="T88" s="4">
        <f t="shared" si="10"/>
        <v>5154050000</v>
      </c>
      <c r="U88" s="34"/>
      <c r="V88" s="3"/>
      <c r="W88" s="3"/>
      <c r="X88" s="3"/>
    </row>
    <row r="89" spans="1:24" ht="26.25" customHeight="1" x14ac:dyDescent="0.2">
      <c r="A89" s="84"/>
      <c r="B89" s="25">
        <v>85</v>
      </c>
      <c r="C89" s="18" t="s">
        <v>22</v>
      </c>
      <c r="D89" s="19" t="s">
        <v>28</v>
      </c>
      <c r="E89" s="20" t="s">
        <v>29</v>
      </c>
      <c r="F89" s="35">
        <v>40109</v>
      </c>
      <c r="G89" s="35">
        <f t="shared" si="14"/>
        <v>40123</v>
      </c>
      <c r="H89" s="36">
        <v>14</v>
      </c>
      <c r="I89" s="36" t="s">
        <v>0</v>
      </c>
      <c r="J89" s="37" t="s">
        <v>2</v>
      </c>
      <c r="K89" s="38">
        <v>0</v>
      </c>
      <c r="L89" s="37" t="s">
        <v>2</v>
      </c>
      <c r="M89" s="8">
        <v>58790000000</v>
      </c>
      <c r="N89" s="8">
        <v>59041491862</v>
      </c>
      <c r="O89" s="38">
        <v>1</v>
      </c>
      <c r="P89" s="10">
        <v>0.11</v>
      </c>
      <c r="Q89" s="38">
        <v>0.11</v>
      </c>
      <c r="R89" s="8">
        <f>+R88+M89-M85</f>
        <v>154345000000.00003</v>
      </c>
      <c r="S89" s="8">
        <f>+S88+N89-N85</f>
        <v>155005257041</v>
      </c>
      <c r="T89" s="4">
        <f t="shared" si="10"/>
        <v>6466900000</v>
      </c>
      <c r="U89" s="34"/>
      <c r="V89" s="3"/>
      <c r="W89" s="3"/>
      <c r="X89" s="3"/>
    </row>
    <row r="90" spans="1:24" ht="26.25" customHeight="1" x14ac:dyDescent="0.2">
      <c r="A90" s="84"/>
      <c r="B90" s="25">
        <v>86</v>
      </c>
      <c r="C90" s="18" t="s">
        <v>22</v>
      </c>
      <c r="D90" s="19" t="s">
        <v>28</v>
      </c>
      <c r="E90" s="20" t="s">
        <v>29</v>
      </c>
      <c r="F90" s="35">
        <v>40114</v>
      </c>
      <c r="G90" s="35">
        <f t="shared" ref="G90:G96" si="15">+F90+H90</f>
        <v>40128</v>
      </c>
      <c r="H90" s="36">
        <v>14</v>
      </c>
      <c r="I90" s="36" t="s">
        <v>0</v>
      </c>
      <c r="J90" s="37" t="s">
        <v>2</v>
      </c>
      <c r="K90" s="38">
        <v>0</v>
      </c>
      <c r="L90" s="37" t="s">
        <v>2</v>
      </c>
      <c r="M90" s="8">
        <v>32083000000</v>
      </c>
      <c r="N90" s="8">
        <v>32220244657.400002</v>
      </c>
      <c r="O90" s="38">
        <v>1</v>
      </c>
      <c r="P90" s="10">
        <v>0.11</v>
      </c>
      <c r="Q90" s="38">
        <v>0.11</v>
      </c>
      <c r="R90" s="8">
        <f>+R89-M86+M90</f>
        <v>166828000000.00003</v>
      </c>
      <c r="S90" s="8">
        <f>+S89-N86+N90</f>
        <v>167541656818.39999</v>
      </c>
      <c r="T90" s="4">
        <f t="shared" si="10"/>
        <v>3529130000</v>
      </c>
      <c r="U90" s="34"/>
      <c r="V90" s="3"/>
      <c r="W90" s="3"/>
      <c r="X90" s="3"/>
    </row>
    <row r="91" spans="1:24" ht="26.25" customHeight="1" x14ac:dyDescent="0.2">
      <c r="A91" s="84"/>
      <c r="B91" s="25">
        <v>87</v>
      </c>
      <c r="C91" s="18" t="s">
        <v>22</v>
      </c>
      <c r="D91" s="19" t="s">
        <v>28</v>
      </c>
      <c r="E91" s="20" t="s">
        <v>29</v>
      </c>
      <c r="F91" s="35">
        <v>40116</v>
      </c>
      <c r="G91" s="35">
        <f t="shared" si="15"/>
        <v>40130</v>
      </c>
      <c r="H91" s="36">
        <v>14</v>
      </c>
      <c r="I91" s="36" t="s">
        <v>0</v>
      </c>
      <c r="J91" s="37" t="s">
        <v>2</v>
      </c>
      <c r="K91" s="38">
        <v>0</v>
      </c>
      <c r="L91" s="37" t="s">
        <v>2</v>
      </c>
      <c r="M91" s="8">
        <v>31437000000</v>
      </c>
      <c r="N91" s="8">
        <v>31571481198.599998</v>
      </c>
      <c r="O91" s="38">
        <v>1</v>
      </c>
      <c r="P91" s="10">
        <v>0.11</v>
      </c>
      <c r="Q91" s="38">
        <v>0.11</v>
      </c>
      <c r="R91" s="8">
        <f>R90-M87+M91</f>
        <v>169165000000.00003</v>
      </c>
      <c r="S91" s="8">
        <f>S90-N87+N91</f>
        <v>169888654037</v>
      </c>
      <c r="T91" s="4">
        <f t="shared" si="10"/>
        <v>3458070000</v>
      </c>
      <c r="U91" s="34"/>
      <c r="V91" s="3"/>
      <c r="W91" s="3"/>
      <c r="X91" s="3"/>
    </row>
    <row r="92" spans="1:24" ht="26.25" customHeight="1" x14ac:dyDescent="0.2">
      <c r="A92" s="84"/>
      <c r="B92" s="25">
        <v>88</v>
      </c>
      <c r="C92" s="18" t="s">
        <v>22</v>
      </c>
      <c r="D92" s="19" t="s">
        <v>28</v>
      </c>
      <c r="E92" s="20" t="s">
        <v>29</v>
      </c>
      <c r="F92" s="35">
        <v>40121</v>
      </c>
      <c r="G92" s="35">
        <f t="shared" si="15"/>
        <v>40135</v>
      </c>
      <c r="H92" s="36">
        <v>14</v>
      </c>
      <c r="I92" s="36" t="s">
        <v>0</v>
      </c>
      <c r="J92" s="37" t="s">
        <v>2</v>
      </c>
      <c r="K92" s="38">
        <v>0</v>
      </c>
      <c r="L92" s="37" t="s">
        <v>2</v>
      </c>
      <c r="M92" s="8">
        <v>49070000000</v>
      </c>
      <c r="N92" s="8">
        <v>49279911646</v>
      </c>
      <c r="O92" s="38">
        <v>1</v>
      </c>
      <c r="P92" s="10">
        <v>0.11</v>
      </c>
      <c r="Q92" s="38">
        <v>0.11</v>
      </c>
      <c r="R92" s="8">
        <f>R91-M88+M92</f>
        <v>171380000000.00003</v>
      </c>
      <c r="S92" s="8">
        <f>S91-N88+N92</f>
        <v>172113129364</v>
      </c>
      <c r="T92" s="4">
        <f t="shared" si="10"/>
        <v>5397700000</v>
      </c>
      <c r="U92" s="34"/>
      <c r="V92" s="3"/>
      <c r="W92" s="3"/>
      <c r="X92" s="3"/>
    </row>
    <row r="93" spans="1:24" ht="26.25" customHeight="1" x14ac:dyDescent="0.2">
      <c r="A93" s="84"/>
      <c r="B93" s="25">
        <v>89</v>
      </c>
      <c r="C93" s="18" t="s">
        <v>22</v>
      </c>
      <c r="D93" s="19" t="s">
        <v>28</v>
      </c>
      <c r="E93" s="20" t="s">
        <v>29</v>
      </c>
      <c r="F93" s="35">
        <v>40123</v>
      </c>
      <c r="G93" s="35">
        <f t="shared" si="15"/>
        <v>40137</v>
      </c>
      <c r="H93" s="36">
        <v>14</v>
      </c>
      <c r="I93" s="36" t="s">
        <v>0</v>
      </c>
      <c r="J93" s="37" t="s">
        <v>2</v>
      </c>
      <c r="K93" s="38">
        <v>0</v>
      </c>
      <c r="L93" s="37" t="s">
        <v>2</v>
      </c>
      <c r="M93" s="8">
        <v>45043000000</v>
      </c>
      <c r="N93" s="8">
        <v>45218167722.699997</v>
      </c>
      <c r="O93" s="38">
        <v>1</v>
      </c>
      <c r="P93" s="10">
        <v>0.1</v>
      </c>
      <c r="Q93" s="38">
        <v>0.1</v>
      </c>
      <c r="R93" s="8">
        <f>+R92+M93-M89</f>
        <v>157633000000.00003</v>
      </c>
      <c r="S93" s="8">
        <f>+S92+N93-N89</f>
        <v>158289805224.70001</v>
      </c>
      <c r="T93" s="4">
        <f t="shared" si="10"/>
        <v>4504300000</v>
      </c>
      <c r="U93" s="34"/>
      <c r="V93" s="3"/>
      <c r="W93" s="3"/>
      <c r="X93" s="3"/>
    </row>
    <row r="94" spans="1:24" ht="26.25" customHeight="1" x14ac:dyDescent="0.2">
      <c r="A94" s="84"/>
      <c r="B94" s="25">
        <v>90</v>
      </c>
      <c r="C94" s="18" t="s">
        <v>22</v>
      </c>
      <c r="D94" s="19" t="s">
        <v>28</v>
      </c>
      <c r="E94" s="20" t="s">
        <v>29</v>
      </c>
      <c r="F94" s="35">
        <v>40128</v>
      </c>
      <c r="G94" s="35">
        <f t="shared" si="15"/>
        <v>40142</v>
      </c>
      <c r="H94" s="36">
        <v>14</v>
      </c>
      <c r="I94" s="36" t="s">
        <v>0</v>
      </c>
      <c r="J94" s="37" t="s">
        <v>2</v>
      </c>
      <c r="K94" s="38">
        <v>0</v>
      </c>
      <c r="L94" s="37" t="s">
        <v>2</v>
      </c>
      <c r="M94" s="8">
        <v>35770000000</v>
      </c>
      <c r="N94" s="8">
        <v>35909105953</v>
      </c>
      <c r="O94" s="38">
        <v>1</v>
      </c>
      <c r="P94" s="10">
        <v>0.1</v>
      </c>
      <c r="Q94" s="38">
        <v>0.1</v>
      </c>
      <c r="R94" s="8">
        <f>R93-M90+M94</f>
        <v>161320000000.00003</v>
      </c>
      <c r="S94" s="8">
        <f>S93-N90+N94</f>
        <v>161978666520.30002</v>
      </c>
      <c r="T94" s="4">
        <f t="shared" si="10"/>
        <v>3577000000</v>
      </c>
      <c r="U94" s="34"/>
      <c r="V94" s="3"/>
      <c r="W94" s="3"/>
      <c r="X94" s="3"/>
    </row>
    <row r="95" spans="1:24" ht="26.25" customHeight="1" x14ac:dyDescent="0.2">
      <c r="A95" s="84"/>
      <c r="B95" s="25">
        <v>91</v>
      </c>
      <c r="C95" s="18" t="s">
        <v>22</v>
      </c>
      <c r="D95" s="19" t="s">
        <v>28</v>
      </c>
      <c r="E95" s="20" t="s">
        <v>29</v>
      </c>
      <c r="F95" s="35">
        <v>40130</v>
      </c>
      <c r="G95" s="35">
        <f t="shared" si="15"/>
        <v>40144</v>
      </c>
      <c r="H95" s="36">
        <v>14</v>
      </c>
      <c r="I95" s="36" t="s">
        <v>0</v>
      </c>
      <c r="J95" s="37" t="s">
        <v>2</v>
      </c>
      <c r="K95" s="38">
        <v>0</v>
      </c>
      <c r="L95" s="37" t="s">
        <v>2</v>
      </c>
      <c r="M95" s="8">
        <v>27355000000</v>
      </c>
      <c r="N95" s="8">
        <v>27461380859.5</v>
      </c>
      <c r="O95" s="38">
        <v>1</v>
      </c>
      <c r="P95" s="10">
        <v>0.1</v>
      </c>
      <c r="Q95" s="38">
        <v>0.1</v>
      </c>
      <c r="R95" s="8">
        <f>+R94-M91+M95</f>
        <v>157238000000.00003</v>
      </c>
      <c r="S95" s="8">
        <f>+S94-N91+N95</f>
        <v>157868566181.20001</v>
      </c>
      <c r="T95" s="4">
        <f t="shared" si="10"/>
        <v>2735500000</v>
      </c>
      <c r="U95" s="34"/>
      <c r="V95" s="3"/>
      <c r="W95" s="3"/>
      <c r="X95" s="3"/>
    </row>
    <row r="96" spans="1:24" ht="26.25" customHeight="1" x14ac:dyDescent="0.2">
      <c r="A96" s="84"/>
      <c r="B96" s="25">
        <v>92</v>
      </c>
      <c r="C96" s="18" t="s">
        <v>22</v>
      </c>
      <c r="D96" s="19" t="s">
        <v>28</v>
      </c>
      <c r="E96" s="20" t="s">
        <v>29</v>
      </c>
      <c r="F96" s="35">
        <v>40135</v>
      </c>
      <c r="G96" s="35">
        <f t="shared" si="15"/>
        <v>40149</v>
      </c>
      <c r="H96" s="36">
        <v>14</v>
      </c>
      <c r="I96" s="36" t="s">
        <v>0</v>
      </c>
      <c r="J96" s="37" t="s">
        <v>2</v>
      </c>
      <c r="K96" s="38">
        <v>0</v>
      </c>
      <c r="L96" s="37" t="s">
        <v>2</v>
      </c>
      <c r="M96" s="8">
        <v>55370000000</v>
      </c>
      <c r="N96" s="8">
        <v>55585328393</v>
      </c>
      <c r="O96" s="38">
        <v>1</v>
      </c>
      <c r="P96" s="10">
        <v>0.1</v>
      </c>
      <c r="Q96" s="38">
        <v>0.1</v>
      </c>
      <c r="R96" s="8">
        <f>+R95+M96-M92</f>
        <v>163538000000.00003</v>
      </c>
      <c r="S96" s="8">
        <f>+S95+N96-N92</f>
        <v>164173982928.20001</v>
      </c>
      <c r="T96" s="4">
        <f t="shared" si="10"/>
        <v>5537000000</v>
      </c>
      <c r="U96" s="34"/>
      <c r="V96" s="3"/>
      <c r="W96" s="3"/>
      <c r="X96" s="3"/>
    </row>
    <row r="97" spans="1:24" ht="26.25" customHeight="1" x14ac:dyDescent="0.2">
      <c r="A97" s="84"/>
      <c r="B97" s="25">
        <v>93</v>
      </c>
      <c r="C97" s="18" t="s">
        <v>22</v>
      </c>
      <c r="D97" s="19" t="s">
        <v>28</v>
      </c>
      <c r="E97" s="20" t="s">
        <v>29</v>
      </c>
      <c r="F97" s="35">
        <v>40137</v>
      </c>
      <c r="G97" s="35">
        <f t="shared" ref="G97:G103" si="16">+F97+H97</f>
        <v>40151</v>
      </c>
      <c r="H97" s="36">
        <v>14</v>
      </c>
      <c r="I97" s="36" t="s">
        <v>0</v>
      </c>
      <c r="J97" s="37" t="s">
        <v>2</v>
      </c>
      <c r="K97" s="38">
        <v>0</v>
      </c>
      <c r="L97" s="37" t="s">
        <v>2</v>
      </c>
      <c r="M97" s="8">
        <v>49358000000</v>
      </c>
      <c r="N97" s="8">
        <v>49549948326.199997</v>
      </c>
      <c r="O97" s="38">
        <v>1</v>
      </c>
      <c r="P97" s="10">
        <v>0.1</v>
      </c>
      <c r="Q97" s="38">
        <v>0.1</v>
      </c>
      <c r="R97" s="8">
        <f>R96-M93+M97</f>
        <v>167853000000.00003</v>
      </c>
      <c r="S97" s="8">
        <f>S96-N93+N97</f>
        <v>168505763531.70001</v>
      </c>
      <c r="T97" s="4">
        <f t="shared" si="10"/>
        <v>4935800000</v>
      </c>
      <c r="U97" s="34"/>
      <c r="V97" s="3"/>
      <c r="W97" s="3"/>
      <c r="X97" s="3"/>
    </row>
    <row r="98" spans="1:24" ht="26.25" customHeight="1" x14ac:dyDescent="0.2">
      <c r="A98" s="84"/>
      <c r="B98" s="25">
        <v>94</v>
      </c>
      <c r="C98" s="18" t="s">
        <v>22</v>
      </c>
      <c r="D98" s="19" t="s">
        <v>28</v>
      </c>
      <c r="E98" s="20" t="s">
        <v>29</v>
      </c>
      <c r="F98" s="35">
        <v>40142</v>
      </c>
      <c r="G98" s="35">
        <f t="shared" si="16"/>
        <v>40156</v>
      </c>
      <c r="H98" s="36">
        <v>14</v>
      </c>
      <c r="I98" s="36" t="s">
        <v>0</v>
      </c>
      <c r="J98" s="37" t="s">
        <v>2</v>
      </c>
      <c r="K98" s="38">
        <v>0</v>
      </c>
      <c r="L98" s="37" t="s">
        <v>2</v>
      </c>
      <c r="M98" s="8">
        <v>45370000000</v>
      </c>
      <c r="N98" s="8">
        <v>45546439393</v>
      </c>
      <c r="O98" s="38">
        <v>1</v>
      </c>
      <c r="P98" s="10">
        <v>0.1</v>
      </c>
      <c r="Q98" s="38">
        <v>0.1</v>
      </c>
      <c r="R98" s="8">
        <f>R97-M94+M98</f>
        <v>177453000000.00003</v>
      </c>
      <c r="S98" s="8">
        <f>S97-N94+N98</f>
        <v>178143096971.70001</v>
      </c>
      <c r="T98" s="4">
        <f t="shared" si="10"/>
        <v>4537000000</v>
      </c>
      <c r="U98" s="51"/>
      <c r="V98" s="14"/>
      <c r="W98" s="14"/>
      <c r="X98" s="14"/>
    </row>
    <row r="99" spans="1:24" ht="26.25" customHeight="1" x14ac:dyDescent="0.2">
      <c r="A99" s="84"/>
      <c r="B99" s="25">
        <v>95</v>
      </c>
      <c r="C99" s="18" t="s">
        <v>22</v>
      </c>
      <c r="D99" s="19" t="s">
        <v>28</v>
      </c>
      <c r="E99" s="20" t="s">
        <v>29</v>
      </c>
      <c r="F99" s="35">
        <v>40144</v>
      </c>
      <c r="G99" s="35">
        <f t="shared" si="16"/>
        <v>40158</v>
      </c>
      <c r="H99" s="36">
        <v>14</v>
      </c>
      <c r="I99" s="36" t="s">
        <v>0</v>
      </c>
      <c r="J99" s="37" t="s">
        <v>2</v>
      </c>
      <c r="K99" s="38">
        <v>0</v>
      </c>
      <c r="L99" s="37" t="s">
        <v>2</v>
      </c>
      <c r="M99" s="8">
        <v>35275000000</v>
      </c>
      <c r="N99" s="8">
        <v>35412180947.5</v>
      </c>
      <c r="O99" s="38">
        <v>1</v>
      </c>
      <c r="P99" s="10">
        <v>0.1</v>
      </c>
      <c r="Q99" s="38">
        <v>0.1</v>
      </c>
      <c r="R99" s="8">
        <f>+R98-M95+M99</f>
        <v>185373000000.00003</v>
      </c>
      <c r="S99" s="8">
        <f>+S98-N95+N99</f>
        <v>186093897059.70001</v>
      </c>
      <c r="T99" s="4">
        <f t="shared" si="10"/>
        <v>3527500000</v>
      </c>
      <c r="U99" s="51"/>
      <c r="V99" s="14"/>
      <c r="W99" s="14"/>
      <c r="X99" s="14"/>
    </row>
    <row r="100" spans="1:24" ht="26.25" customHeight="1" x14ac:dyDescent="0.2">
      <c r="A100" s="84"/>
      <c r="B100" s="25">
        <v>96</v>
      </c>
      <c r="C100" s="18" t="s">
        <v>22</v>
      </c>
      <c r="D100" s="19" t="s">
        <v>28</v>
      </c>
      <c r="E100" s="20" t="s">
        <v>29</v>
      </c>
      <c r="F100" s="35">
        <v>40149</v>
      </c>
      <c r="G100" s="35">
        <f t="shared" si="16"/>
        <v>40163</v>
      </c>
      <c r="H100" s="36">
        <v>14</v>
      </c>
      <c r="I100" s="36" t="s">
        <v>0</v>
      </c>
      <c r="J100" s="37" t="s">
        <v>2</v>
      </c>
      <c r="K100" s="38">
        <v>0</v>
      </c>
      <c r="L100" s="37" t="s">
        <v>2</v>
      </c>
      <c r="M100" s="8">
        <v>46420000000</v>
      </c>
      <c r="N100" s="8">
        <v>46600522738</v>
      </c>
      <c r="O100" s="38">
        <v>1</v>
      </c>
      <c r="P100" s="10">
        <v>0.1</v>
      </c>
      <c r="Q100" s="38">
        <v>0.1</v>
      </c>
      <c r="R100" s="8">
        <f>+R99+M100-M96</f>
        <v>176423000000.00003</v>
      </c>
      <c r="S100" s="8">
        <f>+S99+N100-N96</f>
        <v>177109091404.70001</v>
      </c>
      <c r="T100" s="4">
        <f t="shared" si="10"/>
        <v>4642000000</v>
      </c>
      <c r="U100" s="51"/>
      <c r="V100" s="14"/>
      <c r="W100" s="14"/>
      <c r="X100" s="14"/>
    </row>
    <row r="101" spans="1:24" ht="26.25" customHeight="1" x14ac:dyDescent="0.2">
      <c r="A101" s="84"/>
      <c r="B101" s="25">
        <v>97</v>
      </c>
      <c r="C101" s="18" t="s">
        <v>22</v>
      </c>
      <c r="D101" s="19" t="s">
        <v>28</v>
      </c>
      <c r="E101" s="20" t="s">
        <v>29</v>
      </c>
      <c r="F101" s="35">
        <v>40151</v>
      </c>
      <c r="G101" s="35">
        <f t="shared" si="16"/>
        <v>40165</v>
      </c>
      <c r="H101" s="36">
        <v>14</v>
      </c>
      <c r="I101" s="36" t="s">
        <v>0</v>
      </c>
      <c r="J101" s="37" t="s">
        <v>2</v>
      </c>
      <c r="K101" s="38">
        <v>0</v>
      </c>
      <c r="L101" s="37" t="s">
        <v>2</v>
      </c>
      <c r="M101" s="8">
        <v>47365000000</v>
      </c>
      <c r="N101" s="8">
        <v>47549197748.5</v>
      </c>
      <c r="O101" s="38">
        <v>1</v>
      </c>
      <c r="P101" s="10">
        <v>0.1</v>
      </c>
      <c r="Q101" s="38">
        <v>0.1</v>
      </c>
      <c r="R101" s="8">
        <f>R100-M97+M101</f>
        <v>174430000000.00003</v>
      </c>
      <c r="S101" s="8">
        <f>S100-N97+N101</f>
        <v>175108340827</v>
      </c>
      <c r="T101" s="4">
        <f t="shared" si="10"/>
        <v>4736500000</v>
      </c>
      <c r="U101" s="51"/>
      <c r="V101" s="14"/>
      <c r="W101" s="14"/>
      <c r="X101" s="14"/>
    </row>
    <row r="102" spans="1:24" ht="26.25" customHeight="1" x14ac:dyDescent="0.2">
      <c r="A102" s="84"/>
      <c r="B102" s="25">
        <v>98</v>
      </c>
      <c r="C102" s="18" t="s">
        <v>22</v>
      </c>
      <c r="D102" s="19" t="s">
        <v>28</v>
      </c>
      <c r="E102" s="20" t="s">
        <v>29</v>
      </c>
      <c r="F102" s="35">
        <v>40156</v>
      </c>
      <c r="G102" s="35">
        <f t="shared" si="16"/>
        <v>40170</v>
      </c>
      <c r="H102" s="36">
        <v>14</v>
      </c>
      <c r="I102" s="36" t="s">
        <v>0</v>
      </c>
      <c r="J102" s="37" t="s">
        <v>2</v>
      </c>
      <c r="K102" s="38">
        <v>0</v>
      </c>
      <c r="L102" s="37" t="s">
        <v>2</v>
      </c>
      <c r="M102" s="8">
        <v>46765000000</v>
      </c>
      <c r="N102" s="8">
        <v>46946864408.5</v>
      </c>
      <c r="O102" s="38">
        <v>1</v>
      </c>
      <c r="P102" s="10">
        <v>0.1</v>
      </c>
      <c r="Q102" s="38">
        <v>0.1</v>
      </c>
      <c r="R102" s="8">
        <f>+R101-M98+M102</f>
        <v>175825000000.00003</v>
      </c>
      <c r="S102" s="8">
        <f>+S101-N98+N102</f>
        <v>176508765842.5</v>
      </c>
      <c r="T102" s="4">
        <f t="shared" si="10"/>
        <v>4676500000</v>
      </c>
      <c r="U102" s="51"/>
      <c r="V102" s="14"/>
      <c r="W102" s="14"/>
      <c r="X102" s="14"/>
    </row>
    <row r="103" spans="1:24" ht="26.25" customHeight="1" x14ac:dyDescent="0.2">
      <c r="A103" s="84"/>
      <c r="B103" s="25">
        <v>99</v>
      </c>
      <c r="C103" s="18" t="s">
        <v>22</v>
      </c>
      <c r="D103" s="19" t="s">
        <v>28</v>
      </c>
      <c r="E103" s="20" t="s">
        <v>29</v>
      </c>
      <c r="F103" s="35">
        <v>40158</v>
      </c>
      <c r="G103" s="35">
        <f t="shared" si="16"/>
        <v>40172</v>
      </c>
      <c r="H103" s="36">
        <v>14</v>
      </c>
      <c r="I103" s="36" t="s">
        <v>0</v>
      </c>
      <c r="J103" s="37" t="s">
        <v>2</v>
      </c>
      <c r="K103" s="38">
        <v>0</v>
      </c>
      <c r="L103" s="37" t="s">
        <v>2</v>
      </c>
      <c r="M103" s="8">
        <v>38125000000</v>
      </c>
      <c r="N103" s="8">
        <v>38273264312.5</v>
      </c>
      <c r="O103" s="38">
        <v>1</v>
      </c>
      <c r="P103" s="10">
        <v>0.1</v>
      </c>
      <c r="Q103" s="38">
        <v>0.1</v>
      </c>
      <c r="R103" s="8">
        <f>+R102+M103-M99</f>
        <v>178675000000.00003</v>
      </c>
      <c r="S103" s="8">
        <f>+S102+N103-N99</f>
        <v>179369849207.5</v>
      </c>
      <c r="T103" s="4">
        <f t="shared" si="10"/>
        <v>3812500000</v>
      </c>
      <c r="U103" s="51"/>
      <c r="V103" s="14"/>
      <c r="W103" s="14"/>
      <c r="X103" s="14"/>
    </row>
    <row r="104" spans="1:24" ht="26.25" customHeight="1" x14ac:dyDescent="0.2">
      <c r="A104" s="84"/>
      <c r="B104" s="25">
        <v>100</v>
      </c>
      <c r="C104" s="18" t="s">
        <v>22</v>
      </c>
      <c r="D104" s="19" t="s">
        <v>28</v>
      </c>
      <c r="E104" s="20" t="s">
        <v>29</v>
      </c>
      <c r="F104" s="35">
        <v>40163</v>
      </c>
      <c r="G104" s="35">
        <f>+F104+H104</f>
        <v>40177</v>
      </c>
      <c r="H104" s="36">
        <v>14</v>
      </c>
      <c r="I104" s="36" t="s">
        <v>0</v>
      </c>
      <c r="J104" s="37" t="s">
        <v>2</v>
      </c>
      <c r="K104" s="38">
        <v>0</v>
      </c>
      <c r="L104" s="37" t="s">
        <v>2</v>
      </c>
      <c r="M104" s="8">
        <v>32775000000</v>
      </c>
      <c r="N104" s="8">
        <v>32902458697.5</v>
      </c>
      <c r="O104" s="38">
        <v>1</v>
      </c>
      <c r="P104" s="10">
        <v>0.1</v>
      </c>
      <c r="Q104" s="38">
        <v>0.1</v>
      </c>
      <c r="R104" s="8">
        <f>R103-M100+M104</f>
        <v>165030000000.00003</v>
      </c>
      <c r="S104" s="8">
        <f>S103-N100+N104</f>
        <v>165671785167</v>
      </c>
      <c r="T104" s="4">
        <f t="shared" si="10"/>
        <v>3277500000</v>
      </c>
      <c r="U104" s="51"/>
      <c r="V104" s="14"/>
      <c r="W104" s="14"/>
      <c r="X104" s="14"/>
    </row>
    <row r="105" spans="1:24" ht="26.25" customHeight="1" x14ac:dyDescent="0.2">
      <c r="A105" s="84"/>
      <c r="B105" s="25">
        <v>101</v>
      </c>
      <c r="C105" s="18" t="s">
        <v>22</v>
      </c>
      <c r="D105" s="19" t="s">
        <v>28</v>
      </c>
      <c r="E105" s="20" t="s">
        <v>29</v>
      </c>
      <c r="F105" s="35">
        <v>40165</v>
      </c>
      <c r="G105" s="35">
        <f>+F105+H105</f>
        <v>40177</v>
      </c>
      <c r="H105" s="36">
        <v>12</v>
      </c>
      <c r="I105" s="36" t="s">
        <v>0</v>
      </c>
      <c r="J105" s="37" t="s">
        <v>2</v>
      </c>
      <c r="K105" s="38">
        <v>0</v>
      </c>
      <c r="L105" s="37" t="s">
        <v>2</v>
      </c>
      <c r="M105" s="8">
        <v>43890000000</v>
      </c>
      <c r="N105" s="8">
        <v>44036298537</v>
      </c>
      <c r="O105" s="38">
        <v>1</v>
      </c>
      <c r="P105" s="10">
        <v>0.1</v>
      </c>
      <c r="Q105" s="38">
        <v>0.1</v>
      </c>
      <c r="R105" s="8">
        <f>+R104-M101+M105</f>
        <v>161555000000.00003</v>
      </c>
      <c r="S105" s="8">
        <f>+S104-N101+N105</f>
        <v>162158885955.5</v>
      </c>
      <c r="T105" s="4">
        <f t="shared" si="10"/>
        <v>4389000000</v>
      </c>
      <c r="U105" s="51"/>
      <c r="V105" s="14"/>
      <c r="W105" s="14"/>
      <c r="X105" s="14"/>
    </row>
    <row r="106" spans="1:24" ht="26.25" customHeight="1" x14ac:dyDescent="0.2">
      <c r="A106" s="84"/>
      <c r="B106" s="25">
        <v>102</v>
      </c>
      <c r="C106" s="18" t="s">
        <v>22</v>
      </c>
      <c r="D106" s="19" t="s">
        <v>28</v>
      </c>
      <c r="E106" s="20" t="s">
        <v>29</v>
      </c>
      <c r="F106" s="35">
        <v>40170</v>
      </c>
      <c r="G106" s="35">
        <f>+F106+H106</f>
        <v>40184</v>
      </c>
      <c r="H106" s="36">
        <v>14</v>
      </c>
      <c r="I106" s="36" t="s">
        <v>0</v>
      </c>
      <c r="J106" s="37" t="s">
        <v>2</v>
      </c>
      <c r="K106" s="38">
        <v>0</v>
      </c>
      <c r="L106" s="37" t="s">
        <v>2</v>
      </c>
      <c r="M106" s="8">
        <v>47925000000</v>
      </c>
      <c r="N106" s="8">
        <v>48111375532.5</v>
      </c>
      <c r="O106" s="38">
        <v>1</v>
      </c>
      <c r="P106" s="10">
        <v>0.1</v>
      </c>
      <c r="Q106" s="38">
        <v>0.1</v>
      </c>
      <c r="R106" s="8">
        <f>R105-M102+M106</f>
        <v>162715000000.00003</v>
      </c>
      <c r="S106" s="8">
        <f>S105-N102+N106</f>
        <v>163323397079.5</v>
      </c>
      <c r="T106" s="4">
        <f t="shared" si="10"/>
        <v>4792500000</v>
      </c>
      <c r="U106" s="51"/>
      <c r="V106" s="14"/>
      <c r="W106" s="14"/>
      <c r="X106" s="14"/>
    </row>
    <row r="107" spans="1:24" ht="26.25" customHeight="1" x14ac:dyDescent="0.2">
      <c r="A107" s="84"/>
      <c r="B107" s="25">
        <v>103</v>
      </c>
      <c r="C107" s="18" t="s">
        <v>22</v>
      </c>
      <c r="D107" s="19" t="s">
        <v>28</v>
      </c>
      <c r="E107" s="20" t="s">
        <v>29</v>
      </c>
      <c r="F107" s="35">
        <v>40172</v>
      </c>
      <c r="G107" s="35">
        <f>+F107+H107</f>
        <v>40184</v>
      </c>
      <c r="H107" s="36">
        <v>12</v>
      </c>
      <c r="I107" s="36" t="s">
        <v>0</v>
      </c>
      <c r="J107" s="37" t="s">
        <v>2</v>
      </c>
      <c r="K107" s="38">
        <v>0</v>
      </c>
      <c r="L107" s="37" t="s">
        <v>2</v>
      </c>
      <c r="M107" s="8">
        <v>41380000000</v>
      </c>
      <c r="N107" s="8">
        <v>41517931954</v>
      </c>
      <c r="O107" s="38">
        <v>1</v>
      </c>
      <c r="P107" s="10">
        <v>0.1</v>
      </c>
      <c r="Q107" s="38">
        <v>0.1</v>
      </c>
      <c r="R107" s="8">
        <f>R106-M103+M107</f>
        <v>165970000000.00003</v>
      </c>
      <c r="S107" s="8">
        <f>S106-N103+N107</f>
        <v>166568064721</v>
      </c>
      <c r="T107" s="4">
        <f t="shared" si="10"/>
        <v>4138000000</v>
      </c>
      <c r="U107" s="51"/>
      <c r="V107" s="14"/>
      <c r="W107" s="14"/>
      <c r="X107" s="14"/>
    </row>
    <row r="108" spans="1:24" ht="26.25" customHeight="1" x14ac:dyDescent="0.2">
      <c r="A108" s="85"/>
      <c r="B108" s="27">
        <v>104</v>
      </c>
      <c r="C108" s="21" t="s">
        <v>22</v>
      </c>
      <c r="D108" s="22" t="s">
        <v>28</v>
      </c>
      <c r="E108" s="23" t="s">
        <v>29</v>
      </c>
      <c r="F108" s="44">
        <v>40177</v>
      </c>
      <c r="G108" s="44">
        <f>+F108+H108</f>
        <v>40191</v>
      </c>
      <c r="H108" s="45">
        <v>14</v>
      </c>
      <c r="I108" s="45" t="s">
        <v>0</v>
      </c>
      <c r="J108" s="46" t="s">
        <v>2</v>
      </c>
      <c r="K108" s="47">
        <v>0</v>
      </c>
      <c r="L108" s="46" t="s">
        <v>2</v>
      </c>
      <c r="M108" s="11">
        <v>62370000000</v>
      </c>
      <c r="N108" s="11">
        <v>62600419728</v>
      </c>
      <c r="O108" s="47">
        <v>1</v>
      </c>
      <c r="P108" s="47">
        <v>9.5000000000000001E-2</v>
      </c>
      <c r="Q108" s="47">
        <v>9.5000000000000001E-2</v>
      </c>
      <c r="R108" s="11">
        <f>R107-M104-M105+M108</f>
        <v>151675000000.00003</v>
      </c>
      <c r="S108" s="11">
        <f>S107-N104-N105+N108</f>
        <v>152229727214.5</v>
      </c>
      <c r="T108" s="4">
        <f t="shared" si="10"/>
        <v>5925150000</v>
      </c>
      <c r="U108" s="51"/>
      <c r="V108" s="14"/>
      <c r="W108" s="14"/>
      <c r="X108" s="14"/>
    </row>
    <row r="109" spans="1:24" ht="14.25" customHeight="1" x14ac:dyDescent="0.2">
      <c r="A109" s="52"/>
      <c r="B109" s="53"/>
      <c r="C109" s="53"/>
      <c r="D109" s="53"/>
      <c r="E109" s="53"/>
      <c r="F109" s="54"/>
      <c r="G109" s="53"/>
      <c r="H109" s="53"/>
      <c r="I109" s="53"/>
      <c r="J109" s="53"/>
      <c r="K109" s="53"/>
      <c r="L109" s="53"/>
      <c r="M109" s="55">
        <f>SUM(M5:M108)</f>
        <v>3121914864042.8999</v>
      </c>
      <c r="N109" s="2"/>
      <c r="O109" s="53"/>
      <c r="P109" s="53"/>
      <c r="Q109" s="13">
        <v>0.1265</v>
      </c>
      <c r="R109" s="53"/>
      <c r="S109" s="53"/>
      <c r="T109" s="56">
        <f>SUM(T4:T108)</f>
        <v>395007540936.48767</v>
      </c>
      <c r="U109" s="57">
        <f>+T109/M109</f>
        <v>0.12652732638101166</v>
      </c>
      <c r="V109" s="14"/>
      <c r="W109" s="14"/>
      <c r="X109" s="14"/>
    </row>
    <row r="110" spans="1:24" x14ac:dyDescent="0.2">
      <c r="A110" s="58" t="s">
        <v>1</v>
      </c>
      <c r="B110" s="29"/>
      <c r="C110" s="1"/>
      <c r="D110" s="1"/>
      <c r="E110" s="1"/>
      <c r="F110" s="1"/>
      <c r="G110" s="1"/>
      <c r="H110" s="1"/>
      <c r="I110" s="1"/>
      <c r="J110" s="1"/>
      <c r="K110" s="29"/>
      <c r="L110" s="29"/>
      <c r="M110" s="59"/>
      <c r="N110" s="59"/>
      <c r="O110" s="29"/>
      <c r="P110" s="29"/>
      <c r="Q110" s="29"/>
      <c r="R110" s="59"/>
      <c r="S110" s="59"/>
      <c r="T110" s="60"/>
      <c r="U110" s="61"/>
      <c r="V110" s="14"/>
      <c r="W110" s="14"/>
      <c r="X110" s="14"/>
    </row>
    <row r="111" spans="1:24" x14ac:dyDescent="0.2">
      <c r="A111" s="62" t="s">
        <v>32</v>
      </c>
      <c r="B111" s="29"/>
      <c r="C111" s="28"/>
      <c r="D111" s="28"/>
      <c r="E111" s="28"/>
      <c r="F111" s="28"/>
      <c r="G111" s="28"/>
      <c r="H111" s="28"/>
      <c r="I111" s="28"/>
      <c r="J111" s="1"/>
      <c r="K111" s="29"/>
      <c r="L111" s="29"/>
      <c r="M111" s="59"/>
      <c r="N111" s="59"/>
      <c r="O111" s="29"/>
      <c r="P111" s="29"/>
      <c r="Q111" s="29"/>
      <c r="R111" s="59"/>
      <c r="S111" s="59"/>
      <c r="T111" s="60"/>
      <c r="U111" s="61"/>
      <c r="V111" s="14"/>
      <c r="W111" s="14"/>
      <c r="X111" s="14"/>
    </row>
    <row r="112" spans="1:24" x14ac:dyDescent="0.2">
      <c r="A112" s="62" t="s">
        <v>31</v>
      </c>
      <c r="B112" s="29"/>
      <c r="C112" s="28"/>
      <c r="D112" s="28"/>
      <c r="E112" s="28"/>
      <c r="F112" s="28"/>
      <c r="G112" s="28"/>
      <c r="H112" s="28"/>
      <c r="I112" s="28"/>
      <c r="J112" s="1"/>
      <c r="K112" s="29"/>
      <c r="L112" s="29"/>
      <c r="M112" s="59"/>
      <c r="N112" s="59"/>
      <c r="O112" s="29"/>
      <c r="P112" s="29"/>
      <c r="Q112" s="29"/>
      <c r="R112" s="59"/>
      <c r="S112" s="59"/>
      <c r="T112" s="60"/>
      <c r="U112" s="61"/>
      <c r="V112" s="14"/>
      <c r="W112" s="14"/>
      <c r="X112" s="14"/>
    </row>
    <row r="113" spans="1:24" x14ac:dyDescent="0.2">
      <c r="A113" s="62" t="s">
        <v>33</v>
      </c>
      <c r="B113" s="29"/>
      <c r="C113" s="28"/>
      <c r="D113" s="28"/>
      <c r="E113" s="28"/>
      <c r="F113" s="28"/>
      <c r="G113" s="28"/>
      <c r="H113" s="28"/>
      <c r="I113" s="28"/>
      <c r="J113" s="1"/>
      <c r="K113" s="29"/>
      <c r="L113" s="29"/>
      <c r="M113" s="59"/>
      <c r="N113" s="59"/>
      <c r="O113" s="29"/>
      <c r="P113" s="29"/>
      <c r="Q113" s="29"/>
      <c r="R113" s="59"/>
      <c r="S113" s="59"/>
      <c r="T113" s="60"/>
      <c r="U113" s="61"/>
      <c r="V113" s="14"/>
      <c r="W113" s="14"/>
      <c r="X113" s="14"/>
    </row>
    <row r="114" spans="1:24" ht="14.25" customHeight="1" x14ac:dyDescent="0.2">
      <c r="A114" s="28" t="s">
        <v>34</v>
      </c>
      <c r="B114" s="29"/>
      <c r="C114" s="1"/>
      <c r="D114" s="1"/>
      <c r="E114" s="1"/>
      <c r="F114" s="1"/>
      <c r="G114" s="1"/>
      <c r="H114" s="1"/>
      <c r="I114" s="1"/>
      <c r="J114" s="1"/>
      <c r="K114" s="29"/>
      <c r="L114" s="59"/>
      <c r="M114" s="59"/>
      <c r="N114" s="59"/>
      <c r="O114" s="59"/>
      <c r="P114" s="59"/>
      <c r="Q114" s="59"/>
      <c r="R114" s="63"/>
      <c r="S114" s="63"/>
      <c r="T114" s="64"/>
      <c r="U114" s="60"/>
      <c r="V114" s="14"/>
      <c r="W114" s="14"/>
      <c r="X114" s="14"/>
    </row>
    <row r="115" spans="1:24" ht="14.25" customHeight="1" x14ac:dyDescent="0.2">
      <c r="A115" s="86" t="s">
        <v>35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29"/>
      <c r="N115" s="29"/>
      <c r="O115" s="29"/>
      <c r="P115" s="29"/>
      <c r="Q115" s="29"/>
      <c r="R115" s="29"/>
      <c r="S115" s="29"/>
      <c r="T115" s="60"/>
      <c r="U115" s="60"/>
      <c r="V115" s="14"/>
      <c r="W115" s="14"/>
      <c r="X115" s="14"/>
    </row>
    <row r="116" spans="1:24" ht="14.25" customHeight="1" x14ac:dyDescent="0.2">
      <c r="A116" s="86" t="s">
        <v>36</v>
      </c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64"/>
      <c r="U116" s="60"/>
      <c r="V116" s="14"/>
      <c r="W116" s="14"/>
      <c r="X116" s="14"/>
    </row>
    <row r="117" spans="1:24" ht="14.25" customHeight="1" x14ac:dyDescent="0.2">
      <c r="A117" s="28" t="s">
        <v>37</v>
      </c>
      <c r="B117" s="29"/>
      <c r="C117" s="1"/>
      <c r="D117" s="1"/>
      <c r="E117" s="1"/>
      <c r="F117" s="1"/>
      <c r="G117" s="1"/>
      <c r="H117" s="1"/>
      <c r="I117" s="1"/>
      <c r="J117" s="1"/>
      <c r="K117" s="29"/>
      <c r="L117" s="29"/>
      <c r="M117" s="29"/>
      <c r="N117" s="29"/>
      <c r="O117" s="29"/>
      <c r="P117" s="29"/>
      <c r="Q117" s="29"/>
      <c r="R117" s="29"/>
      <c r="S117" s="29"/>
      <c r="T117" s="65"/>
      <c r="U117" s="65"/>
      <c r="V117" s="14"/>
      <c r="W117" s="14"/>
      <c r="X117" s="14"/>
    </row>
    <row r="118" spans="1:24" ht="14.25" customHeight="1" x14ac:dyDescent="0.2">
      <c r="A118" s="76" t="s">
        <v>38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65"/>
      <c r="U118" s="65"/>
      <c r="V118" s="14"/>
      <c r="W118" s="14"/>
      <c r="X118" s="14"/>
    </row>
    <row r="119" spans="1:24" ht="23.25" customHeight="1" x14ac:dyDescent="0.2">
      <c r="A119" s="86" t="s">
        <v>39</v>
      </c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65"/>
      <c r="U119" s="65"/>
      <c r="V119" s="14"/>
      <c r="W119" s="14"/>
      <c r="X119" s="14"/>
    </row>
    <row r="120" spans="1:24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1" t="s">
        <v>24</v>
      </c>
      <c r="P120" s="29"/>
      <c r="Q120" s="29"/>
      <c r="R120" s="29"/>
      <c r="S120" s="29"/>
      <c r="T120" s="65"/>
      <c r="U120" s="65"/>
      <c r="V120" s="14"/>
      <c r="W120" s="14"/>
      <c r="X120" s="14"/>
    </row>
    <row r="121" spans="1:24" x14ac:dyDescent="0.2">
      <c r="T121" s="14"/>
      <c r="U121" s="14"/>
      <c r="V121" s="14"/>
      <c r="W121" s="14"/>
      <c r="X121" s="14"/>
    </row>
    <row r="122" spans="1:24" x14ac:dyDescent="0.2">
      <c r="T122" s="14"/>
      <c r="U122" s="14"/>
      <c r="V122" s="14"/>
      <c r="W122" s="14"/>
      <c r="X122" s="14"/>
    </row>
    <row r="123" spans="1:24" x14ac:dyDescent="0.2">
      <c r="T123" s="3"/>
    </row>
    <row r="124" spans="1:24" x14ac:dyDescent="0.2">
      <c r="T124" s="3"/>
    </row>
    <row r="125" spans="1:24" x14ac:dyDescent="0.2">
      <c r="T125" s="3"/>
    </row>
  </sheetData>
  <sheetProtection password="CC5B" sheet="1"/>
  <mergeCells count="24">
    <mergeCell ref="A1:S1"/>
    <mergeCell ref="A3:A4"/>
    <mergeCell ref="R3:S3"/>
    <mergeCell ref="B3:B4"/>
    <mergeCell ref="C3:C4"/>
    <mergeCell ref="K3:K4"/>
    <mergeCell ref="O3:O4"/>
    <mergeCell ref="A119:S119"/>
    <mergeCell ref="J3:J4"/>
    <mergeCell ref="A115:L115"/>
    <mergeCell ref="A116:S116"/>
    <mergeCell ref="P3:P4"/>
    <mergeCell ref="L3:L4"/>
    <mergeCell ref="Q3:Q4"/>
    <mergeCell ref="H3:H4"/>
    <mergeCell ref="F3:F4"/>
    <mergeCell ref="G3:G4"/>
    <mergeCell ref="A118:S118"/>
    <mergeCell ref="A5:A54"/>
    <mergeCell ref="M3:N3"/>
    <mergeCell ref="I3:I4"/>
    <mergeCell ref="E3:E4"/>
    <mergeCell ref="A55:A108"/>
    <mergeCell ref="D3:D4"/>
  </mergeCells>
  <phoneticPr fontId="2" type="noConversion"/>
  <printOptions horizontalCentered="1"/>
  <pageMargins left="0.19685039370078741" right="0.19685039370078741" top="0.82677165354330717" bottom="0.78740157480314965" header="0.39370078740157483" footer="0.39370078740157483"/>
  <pageSetup paperSize="9" scale="38" orientation="landscape" r:id="rId1"/>
  <headerFooter alignWithMargins="0">
    <oddHeader>&amp;L&amp;"Arial,Bold"NARODNA BANKA SRBIJE
NATIONAL BANK OF SERBIA&amp;"Arial,Regular"
Sektor za poslove monetarnog sistema i politike
Monetary system and policy department</oddHeader>
    <oddFooter>&amp;L&amp;7Izvor: NBS/Source:NBS
Dozvoljeno je preuzimanje i korišćenje baza podataka, ali NBS iz tehničkih razloga ne garantuje za njihovu verodostojnost i potpunost&amp;R&amp;P</oddFooter>
  </headerFooter>
  <rowBreaks count="3" manualBreakCount="3">
    <brk id="37" max="18" man="1"/>
    <brk id="71" max="18" man="1"/>
    <brk id="7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2009</vt:lpstr>
      <vt:lpstr>'2009'!Print_Area</vt:lpstr>
      <vt:lpstr>'2009'!Print_Titles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2011-08-05T08:35:42Z</cp:lastPrinted>
  <dcterms:created xsi:type="dcterms:W3CDTF">2005-02-25T09:29:39Z</dcterms:created>
  <dcterms:modified xsi:type="dcterms:W3CDTF">2025-02-27T10:51:40Z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79AB193D896DA120B85ADC806FB8A39B7BAC72D2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22F9EFD754CB45B3B94C7F4DB3C1A6A6</vt:lpwstr>
  </property>
  <property fmtid="{D5CDD505-2E9C-101B-9397-08002B2CF9AE}" pid="16" name="PM_OriginationTimeStamp">
    <vt:lpwstr>2025-02-27T10:51:40Z</vt:lpwstr>
  </property>
  <property fmtid="{D5CDD505-2E9C-101B-9397-08002B2CF9AE}" pid="17" name="PM_Hash_Version">
    <vt:lpwstr>2016.1</vt:lpwstr>
  </property>
  <property fmtid="{D5CDD505-2E9C-101B-9397-08002B2CF9AE}" pid="18" name="PM_Hash_Salt_Prev">
    <vt:lpwstr>0AF76B07A1D48C4E930B5967611276D2</vt:lpwstr>
  </property>
  <property fmtid="{D5CDD505-2E9C-101B-9397-08002B2CF9AE}" pid="19" name="PM_Hash_Salt">
    <vt:lpwstr>0AF76B07A1D48C4E930B5967611276D2</vt:lpwstr>
  </property>
  <property fmtid="{D5CDD505-2E9C-101B-9397-08002B2CF9AE}" pid="20" name="PM_PrintOutPlacement_XLS">
    <vt:lpwstr/>
  </property>
</Properties>
</file>